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810" activeTab="4"/>
  </bookViews>
  <sheets>
    <sheet name="x^2" sheetId="40" r:id="rId1"/>
    <sheet name="sin(x)" sheetId="43" r:id="rId2"/>
    <sheet name="RUNGE" sheetId="44" r:id="rId3"/>
    <sheet name="EXP(x^2)" sheetId="42" r:id="rId4"/>
    <sheet name="x-1+E^(-x)" sheetId="39" r:id="rId5"/>
  </sheets>
  <definedNames>
    <definedName name="solver_adj" localSheetId="3" hidden="1">'EXP(x^2)'!#REF!</definedName>
    <definedName name="solver_adj" localSheetId="2" hidden="1">RUNGE!#REF!</definedName>
    <definedName name="solver_adj" localSheetId="1" hidden="1">'sin(x)'!#REF!</definedName>
    <definedName name="solver_adj" localSheetId="0" hidden="1">'x^2'!#REF!</definedName>
    <definedName name="solver_adj" localSheetId="4" hidden="1">'x-1+E^(-x)'!#REF!</definedName>
    <definedName name="solver_cvg" localSheetId="3" hidden="1">0.0001</definedName>
    <definedName name="solver_cvg" localSheetId="2" hidden="1">0.0001</definedName>
    <definedName name="solver_cvg" localSheetId="1" hidden="1">0.0001</definedName>
    <definedName name="solver_cvg" localSheetId="0" hidden="1">0.0001</definedName>
    <definedName name="solver_cvg" localSheetId="4" hidden="1">0.0001</definedName>
    <definedName name="solver_drv" localSheetId="3" hidden="1">1</definedName>
    <definedName name="solver_drv" localSheetId="2" hidden="1">1</definedName>
    <definedName name="solver_drv" localSheetId="1" hidden="1">1</definedName>
    <definedName name="solver_drv" localSheetId="0" hidden="1">1</definedName>
    <definedName name="solver_drv" localSheetId="4" hidden="1">1</definedName>
    <definedName name="solver_eng" localSheetId="3" hidden="1">1</definedName>
    <definedName name="solver_eng" localSheetId="2" hidden="1">1</definedName>
    <definedName name="solver_eng" localSheetId="1" hidden="1">1</definedName>
    <definedName name="solver_eng" localSheetId="0" hidden="1">1</definedName>
    <definedName name="solver_eng" localSheetId="4" hidden="1">1</definedName>
    <definedName name="solver_est" localSheetId="3" hidden="1">1</definedName>
    <definedName name="solver_est" localSheetId="2" hidden="1">1</definedName>
    <definedName name="solver_est" localSheetId="1" hidden="1">1</definedName>
    <definedName name="solver_est" localSheetId="0" hidden="1">1</definedName>
    <definedName name="solver_est" localSheetId="4" hidden="1">1</definedName>
    <definedName name="solver_itr" localSheetId="3" hidden="1">2147483647</definedName>
    <definedName name="solver_itr" localSheetId="2" hidden="1">2147483647</definedName>
    <definedName name="solver_itr" localSheetId="1" hidden="1">2147483647</definedName>
    <definedName name="solver_itr" localSheetId="0" hidden="1">2147483647</definedName>
    <definedName name="solver_itr" localSheetId="4" hidden="1">2147483647</definedName>
    <definedName name="solver_mip" localSheetId="3" hidden="1">2147483647</definedName>
    <definedName name="solver_mip" localSheetId="2" hidden="1">2147483647</definedName>
    <definedName name="solver_mip" localSheetId="1" hidden="1">2147483647</definedName>
    <definedName name="solver_mip" localSheetId="0" hidden="1">2147483647</definedName>
    <definedName name="solver_mip" localSheetId="4" hidden="1">2147483647</definedName>
    <definedName name="solver_mni" localSheetId="3" hidden="1">30</definedName>
    <definedName name="solver_mni" localSheetId="2" hidden="1">30</definedName>
    <definedName name="solver_mni" localSheetId="1" hidden="1">30</definedName>
    <definedName name="solver_mni" localSheetId="0" hidden="1">30</definedName>
    <definedName name="solver_mni" localSheetId="4" hidden="1">30</definedName>
    <definedName name="solver_mrt" localSheetId="3" hidden="1">0.075</definedName>
    <definedName name="solver_mrt" localSheetId="2" hidden="1">0.075</definedName>
    <definedName name="solver_mrt" localSheetId="1" hidden="1">0.075</definedName>
    <definedName name="solver_mrt" localSheetId="0" hidden="1">0.075</definedName>
    <definedName name="solver_mrt" localSheetId="4" hidden="1">0.075</definedName>
    <definedName name="solver_msl" localSheetId="3" hidden="1">2</definedName>
    <definedName name="solver_msl" localSheetId="2" hidden="1">2</definedName>
    <definedName name="solver_msl" localSheetId="1" hidden="1">2</definedName>
    <definedName name="solver_msl" localSheetId="0" hidden="1">2</definedName>
    <definedName name="solver_msl" localSheetId="4" hidden="1">2</definedName>
    <definedName name="solver_neg" localSheetId="3" hidden="1">1</definedName>
    <definedName name="solver_neg" localSheetId="2" hidden="1">1</definedName>
    <definedName name="solver_neg" localSheetId="1" hidden="1">1</definedName>
    <definedName name="solver_neg" localSheetId="0" hidden="1">1</definedName>
    <definedName name="solver_neg" localSheetId="4" hidden="1">1</definedName>
    <definedName name="solver_nod" localSheetId="3" hidden="1">2147483647</definedName>
    <definedName name="solver_nod" localSheetId="2" hidden="1">2147483647</definedName>
    <definedName name="solver_nod" localSheetId="1" hidden="1">2147483647</definedName>
    <definedName name="solver_nod" localSheetId="0" hidden="1">2147483647</definedName>
    <definedName name="solver_nod" localSheetId="4" hidden="1">2147483647</definedName>
    <definedName name="solver_num" localSheetId="3" hidden="1">0</definedName>
    <definedName name="solver_num" localSheetId="2" hidden="1">0</definedName>
    <definedName name="solver_num" localSheetId="1" hidden="1">0</definedName>
    <definedName name="solver_num" localSheetId="0" hidden="1">0</definedName>
    <definedName name="solver_num" localSheetId="4" hidden="1">0</definedName>
    <definedName name="solver_nwt" localSheetId="3" hidden="1">1</definedName>
    <definedName name="solver_nwt" localSheetId="2" hidden="1">1</definedName>
    <definedName name="solver_nwt" localSheetId="1" hidden="1">1</definedName>
    <definedName name="solver_nwt" localSheetId="0" hidden="1">1</definedName>
    <definedName name="solver_nwt" localSheetId="4" hidden="1">1</definedName>
    <definedName name="solver_opt" localSheetId="3" hidden="1">'EXP(x^2)'!#REF!</definedName>
    <definedName name="solver_opt" localSheetId="2" hidden="1">RUNGE!#REF!</definedName>
    <definedName name="solver_opt" localSheetId="1" hidden="1">'sin(x)'!#REF!</definedName>
    <definedName name="solver_opt" localSheetId="0" hidden="1">'x^2'!#REF!</definedName>
    <definedName name="solver_opt" localSheetId="4" hidden="1">'x-1+E^(-x)'!#REF!</definedName>
    <definedName name="solver_pre" localSheetId="3" hidden="1">0.000001</definedName>
    <definedName name="solver_pre" localSheetId="2" hidden="1">0.000001</definedName>
    <definedName name="solver_pre" localSheetId="1" hidden="1">0.000001</definedName>
    <definedName name="solver_pre" localSheetId="0" hidden="1">0.000001</definedName>
    <definedName name="solver_pre" localSheetId="4" hidden="1">0.000001</definedName>
    <definedName name="solver_rbv" localSheetId="3" hidden="1">1</definedName>
    <definedName name="solver_rbv" localSheetId="2" hidden="1">1</definedName>
    <definedName name="solver_rbv" localSheetId="1" hidden="1">1</definedName>
    <definedName name="solver_rbv" localSheetId="0" hidden="1">1</definedName>
    <definedName name="solver_rbv" localSheetId="4" hidden="1">1</definedName>
    <definedName name="solver_rlx" localSheetId="3" hidden="1">2</definedName>
    <definedName name="solver_rlx" localSheetId="2" hidden="1">2</definedName>
    <definedName name="solver_rlx" localSheetId="1" hidden="1">2</definedName>
    <definedName name="solver_rlx" localSheetId="0" hidden="1">2</definedName>
    <definedName name="solver_rlx" localSheetId="4" hidden="1">2</definedName>
    <definedName name="solver_rsd" localSheetId="3" hidden="1">0</definedName>
    <definedName name="solver_rsd" localSheetId="2" hidden="1">0</definedName>
    <definedName name="solver_rsd" localSheetId="1" hidden="1">0</definedName>
    <definedName name="solver_rsd" localSheetId="0" hidden="1">0</definedName>
    <definedName name="solver_rsd" localSheetId="4" hidden="1">0</definedName>
    <definedName name="solver_scl" localSheetId="3" hidden="1">1</definedName>
    <definedName name="solver_scl" localSheetId="2" hidden="1">1</definedName>
    <definedName name="solver_scl" localSheetId="1" hidden="1">1</definedName>
    <definedName name="solver_scl" localSheetId="0" hidden="1">1</definedName>
    <definedName name="solver_scl" localSheetId="4" hidden="1">1</definedName>
    <definedName name="solver_sho" localSheetId="3" hidden="1">2</definedName>
    <definedName name="solver_sho" localSheetId="2" hidden="1">2</definedName>
    <definedName name="solver_sho" localSheetId="1" hidden="1">2</definedName>
    <definedName name="solver_sho" localSheetId="0" hidden="1">2</definedName>
    <definedName name="solver_sho" localSheetId="4" hidden="1">2</definedName>
    <definedName name="solver_ssz" localSheetId="3" hidden="1">100</definedName>
    <definedName name="solver_ssz" localSheetId="2" hidden="1">100</definedName>
    <definedName name="solver_ssz" localSheetId="1" hidden="1">100</definedName>
    <definedName name="solver_ssz" localSheetId="0" hidden="1">100</definedName>
    <definedName name="solver_ssz" localSheetId="4" hidden="1">100</definedName>
    <definedName name="solver_tim" localSheetId="3" hidden="1">2147483647</definedName>
    <definedName name="solver_tim" localSheetId="2" hidden="1">2147483647</definedName>
    <definedName name="solver_tim" localSheetId="1" hidden="1">2147483647</definedName>
    <definedName name="solver_tim" localSheetId="0" hidden="1">2147483647</definedName>
    <definedName name="solver_tim" localSheetId="4" hidden="1">2147483647</definedName>
    <definedName name="solver_tol" localSheetId="3" hidden="1">0.01</definedName>
    <definedName name="solver_tol" localSheetId="2" hidden="1">0.01</definedName>
    <definedName name="solver_tol" localSheetId="1" hidden="1">0.01</definedName>
    <definedName name="solver_tol" localSheetId="0" hidden="1">0.01</definedName>
    <definedName name="solver_tol" localSheetId="4" hidden="1">0.01</definedName>
    <definedName name="solver_typ" localSheetId="3" hidden="1">3</definedName>
    <definedName name="solver_typ" localSheetId="2" hidden="1">3</definedName>
    <definedName name="solver_typ" localSheetId="1" hidden="1">3</definedName>
    <definedName name="solver_typ" localSheetId="0" hidden="1">3</definedName>
    <definedName name="solver_typ" localSheetId="4" hidden="1">3</definedName>
    <definedName name="solver_val" localSheetId="3" hidden="1">0</definedName>
    <definedName name="solver_val" localSheetId="2" hidden="1">0</definedName>
    <definedName name="solver_val" localSheetId="1" hidden="1">0</definedName>
    <definedName name="solver_val" localSheetId="0" hidden="1">0</definedName>
    <definedName name="solver_val" localSheetId="4" hidden="1">0</definedName>
    <definedName name="solver_ver" localSheetId="3" hidden="1">3</definedName>
    <definedName name="solver_ver" localSheetId="2" hidden="1">3</definedName>
    <definedName name="solver_ver" localSheetId="1" hidden="1">3</definedName>
    <definedName name="solver_ver" localSheetId="0" hidden="1">3</definedName>
    <definedName name="solver_ver" localSheetId="4" hidden="1">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44" l="1"/>
  <c r="M19" i="44" s="1"/>
  <c r="M20" i="44" s="1"/>
  <c r="M21" i="44" s="1"/>
  <c r="M22" i="44" s="1"/>
  <c r="M23" i="44" s="1"/>
  <c r="M24" i="44" s="1"/>
  <c r="M25" i="44" s="1"/>
  <c r="M26" i="44" s="1"/>
  <c r="M17" i="44"/>
  <c r="L17" i="44"/>
  <c r="L18" i="44" s="1"/>
  <c r="L19" i="44" s="1"/>
  <c r="L20" i="44" s="1"/>
  <c r="L21" i="44" s="1"/>
  <c r="L22" i="44" s="1"/>
  <c r="L23" i="44" s="1"/>
  <c r="L24" i="44" s="1"/>
  <c r="L25" i="44" s="1"/>
  <c r="L26" i="44" s="1"/>
  <c r="K17" i="44"/>
  <c r="K18" i="44"/>
  <c r="K19" i="44" s="1"/>
  <c r="K20" i="44" s="1"/>
  <c r="K21" i="44" s="1"/>
  <c r="K22" i="44" s="1"/>
  <c r="K23" i="44" s="1"/>
  <c r="K24" i="44" s="1"/>
  <c r="K25" i="44" s="1"/>
  <c r="K26" i="44" s="1"/>
  <c r="I17" i="44"/>
  <c r="J18" i="44"/>
  <c r="J19" i="44" s="1"/>
  <c r="J20" i="44" s="1"/>
  <c r="J21" i="44" s="1"/>
  <c r="J22" i="44" s="1"/>
  <c r="J23" i="44" s="1"/>
  <c r="J24" i="44" s="1"/>
  <c r="J25" i="44" s="1"/>
  <c r="J26" i="44" s="1"/>
  <c r="J17" i="44"/>
  <c r="H19" i="44"/>
  <c r="H21" i="44" s="1"/>
  <c r="H23" i="44" s="1"/>
  <c r="H25" i="44" s="1"/>
  <c r="H20" i="44"/>
  <c r="H22" i="44" s="1"/>
  <c r="H24" i="44" s="1"/>
  <c r="H26" i="44" s="1"/>
  <c r="H18" i="44"/>
  <c r="I18" i="44"/>
  <c r="I19" i="44"/>
  <c r="I20" i="44" s="1"/>
  <c r="I21" i="44" s="1"/>
  <c r="I22" i="44" s="1"/>
  <c r="I23" i="44" s="1"/>
  <c r="I24" i="44" s="1"/>
  <c r="I25" i="44" s="1"/>
  <c r="I26" i="44" s="1"/>
  <c r="G17" i="44"/>
  <c r="G18" i="44"/>
  <c r="G19" i="44" s="1"/>
  <c r="G20" i="44" s="1"/>
  <c r="G21" i="44" s="1"/>
  <c r="G22" i="44" s="1"/>
  <c r="G23" i="44" s="1"/>
  <c r="G24" i="44" s="1"/>
  <c r="G25" i="44" s="1"/>
  <c r="G26" i="44" s="1"/>
  <c r="F16" i="44"/>
  <c r="F17" i="44"/>
  <c r="F18" i="44"/>
  <c r="F19" i="44"/>
  <c r="F20" i="44"/>
  <c r="F21" i="44"/>
  <c r="F22" i="44"/>
  <c r="F23" i="44"/>
  <c r="F24" i="44"/>
  <c r="F25" i="44"/>
  <c r="F26" i="44"/>
  <c r="C10" i="44"/>
  <c r="C9" i="44"/>
  <c r="D17" i="44"/>
  <c r="D18" i="44" s="1"/>
  <c r="D19" i="44" s="1"/>
  <c r="D20" i="44" s="1"/>
  <c r="D21" i="44" s="1"/>
  <c r="D22" i="44" s="1"/>
  <c r="D23" i="44" s="1"/>
  <c r="D24" i="44" s="1"/>
  <c r="D25" i="44" s="1"/>
  <c r="D26" i="44" s="1"/>
  <c r="D27" i="44" s="1"/>
  <c r="D28" i="44" s="1"/>
  <c r="D29" i="44" s="1"/>
  <c r="D30" i="44" s="1"/>
  <c r="D31" i="44" s="1"/>
  <c r="D32" i="44" s="1"/>
  <c r="D33" i="44" s="1"/>
  <c r="D34" i="44" s="1"/>
  <c r="D35" i="44" s="1"/>
  <c r="D36" i="44" s="1"/>
  <c r="D37" i="44" s="1"/>
  <c r="D38" i="44" s="1"/>
  <c r="D39" i="44" s="1"/>
  <c r="D40" i="44" s="1"/>
  <c r="D41" i="44" s="1"/>
  <c r="D42" i="44" s="1"/>
  <c r="D43" i="44" s="1"/>
  <c r="D44" i="44" s="1"/>
  <c r="D45" i="44" s="1"/>
  <c r="D46" i="44" s="1"/>
  <c r="M16" i="44"/>
  <c r="L16" i="44"/>
  <c r="K16" i="44"/>
  <c r="J16" i="44"/>
  <c r="I16" i="44"/>
  <c r="H16" i="44"/>
  <c r="G16" i="44"/>
  <c r="E16" i="44"/>
  <c r="F16" i="43"/>
  <c r="C9" i="43"/>
  <c r="C7" i="43"/>
  <c r="C10" i="43" s="1"/>
  <c r="M17" i="43" s="1"/>
  <c r="D20" i="43"/>
  <c r="D21" i="43" s="1"/>
  <c r="D22" i="43" s="1"/>
  <c r="D23" i="43" s="1"/>
  <c r="D24" i="43" s="1"/>
  <c r="D25" i="43" s="1"/>
  <c r="D26" i="43" s="1"/>
  <c r="D27" i="43" s="1"/>
  <c r="D28" i="43" s="1"/>
  <c r="D29" i="43" s="1"/>
  <c r="D30" i="43" s="1"/>
  <c r="D31" i="43" s="1"/>
  <c r="D32" i="43" s="1"/>
  <c r="D33" i="43" s="1"/>
  <c r="D34" i="43" s="1"/>
  <c r="D35" i="43" s="1"/>
  <c r="D36" i="43" s="1"/>
  <c r="D37" i="43" s="1"/>
  <c r="D38" i="43" s="1"/>
  <c r="D39" i="43" s="1"/>
  <c r="D40" i="43" s="1"/>
  <c r="D41" i="43" s="1"/>
  <c r="D42" i="43" s="1"/>
  <c r="D43" i="43" s="1"/>
  <c r="D44" i="43" s="1"/>
  <c r="D45" i="43" s="1"/>
  <c r="D46" i="43" s="1"/>
  <c r="D17" i="43"/>
  <c r="D18" i="43" s="1"/>
  <c r="D19" i="43" s="1"/>
  <c r="M16" i="43"/>
  <c r="L16" i="43"/>
  <c r="K16" i="43"/>
  <c r="J16" i="43"/>
  <c r="I16" i="43"/>
  <c r="H16" i="43"/>
  <c r="G16" i="43"/>
  <c r="E16" i="43"/>
  <c r="M18" i="42"/>
  <c r="M19" i="42" s="1"/>
  <c r="M20" i="42" s="1"/>
  <c r="M21" i="42" s="1"/>
  <c r="M22" i="42" s="1"/>
  <c r="M23" i="42" s="1"/>
  <c r="M24" i="42" s="1"/>
  <c r="M25" i="42" s="1"/>
  <c r="M26" i="42" s="1"/>
  <c r="M17" i="42"/>
  <c r="L18" i="42"/>
  <c r="L19" i="42" s="1"/>
  <c r="L20" i="42" s="1"/>
  <c r="L21" i="42" s="1"/>
  <c r="L22" i="42" s="1"/>
  <c r="L23" i="42" s="1"/>
  <c r="L24" i="42" s="1"/>
  <c r="L25" i="42" s="1"/>
  <c r="L26" i="42" s="1"/>
  <c r="L17" i="42"/>
  <c r="K18" i="42"/>
  <c r="K19" i="42" s="1"/>
  <c r="K20" i="42" s="1"/>
  <c r="K21" i="42" s="1"/>
  <c r="K22" i="42" s="1"/>
  <c r="K23" i="42" s="1"/>
  <c r="K24" i="42" s="1"/>
  <c r="K25" i="42" s="1"/>
  <c r="K26" i="42" s="1"/>
  <c r="K17" i="42"/>
  <c r="J18" i="42"/>
  <c r="J19" i="42" s="1"/>
  <c r="J20" i="42" s="1"/>
  <c r="J21" i="42" s="1"/>
  <c r="J22" i="42" s="1"/>
  <c r="J23" i="42" s="1"/>
  <c r="J24" i="42" s="1"/>
  <c r="J25" i="42" s="1"/>
  <c r="J26" i="42" s="1"/>
  <c r="J17" i="42"/>
  <c r="I18" i="42"/>
  <c r="I19" i="42"/>
  <c r="I20" i="42" s="1"/>
  <c r="I21" i="42" s="1"/>
  <c r="I22" i="42" s="1"/>
  <c r="I23" i="42" s="1"/>
  <c r="I24" i="42" s="1"/>
  <c r="I25" i="42" s="1"/>
  <c r="I26" i="42" s="1"/>
  <c r="I27" i="42" s="1"/>
  <c r="I28" i="42" s="1"/>
  <c r="I29" i="42" s="1"/>
  <c r="I30" i="42" s="1"/>
  <c r="I31" i="42" s="1"/>
  <c r="I32" i="42" s="1"/>
  <c r="I33" i="42" s="1"/>
  <c r="I34" i="42" s="1"/>
  <c r="I35" i="42" s="1"/>
  <c r="I36" i="42" s="1"/>
  <c r="I37" i="42" s="1"/>
  <c r="I38" i="42" s="1"/>
  <c r="I39" i="42" s="1"/>
  <c r="I40" i="42" s="1"/>
  <c r="I41" i="42" s="1"/>
  <c r="I42" i="42" s="1"/>
  <c r="I43" i="42" s="1"/>
  <c r="I44" i="42" s="1"/>
  <c r="I45" i="42" s="1"/>
  <c r="I46" i="42" s="1"/>
  <c r="I17" i="42"/>
  <c r="H19" i="42"/>
  <c r="H21" i="42" s="1"/>
  <c r="H20" i="42"/>
  <c r="H18" i="42"/>
  <c r="G18" i="42"/>
  <c r="G19" i="42" s="1"/>
  <c r="G20" i="42" s="1"/>
  <c r="G21" i="42" s="1"/>
  <c r="G22" i="42" s="1"/>
  <c r="G23" i="42" s="1"/>
  <c r="G24" i="42" s="1"/>
  <c r="G25" i="42" s="1"/>
  <c r="G26" i="42" s="1"/>
  <c r="G17" i="42"/>
  <c r="F17" i="42"/>
  <c r="F18" i="42"/>
  <c r="F19" i="42"/>
  <c r="F20" i="42"/>
  <c r="F21" i="42"/>
  <c r="F22" i="42"/>
  <c r="F23" i="42"/>
  <c r="F24" i="42"/>
  <c r="F25" i="42"/>
  <c r="F26" i="42"/>
  <c r="F16" i="42"/>
  <c r="C10" i="42"/>
  <c r="C9" i="42"/>
  <c r="D17" i="42"/>
  <c r="D18" i="42" s="1"/>
  <c r="D19" i="42" s="1"/>
  <c r="D20" i="42" s="1"/>
  <c r="D21" i="42" s="1"/>
  <c r="D22" i="42" s="1"/>
  <c r="D23" i="42" s="1"/>
  <c r="D24" i="42" s="1"/>
  <c r="D25" i="42" s="1"/>
  <c r="D26" i="42" s="1"/>
  <c r="D27" i="42" s="1"/>
  <c r="D28" i="42" s="1"/>
  <c r="D29" i="42" s="1"/>
  <c r="D30" i="42" s="1"/>
  <c r="D31" i="42" s="1"/>
  <c r="D32" i="42" s="1"/>
  <c r="D33" i="42" s="1"/>
  <c r="D34" i="42" s="1"/>
  <c r="D35" i="42" s="1"/>
  <c r="D36" i="42" s="1"/>
  <c r="D37" i="42" s="1"/>
  <c r="D38" i="42" s="1"/>
  <c r="D39" i="42" s="1"/>
  <c r="D40" i="42" s="1"/>
  <c r="D41" i="42" s="1"/>
  <c r="D42" i="42" s="1"/>
  <c r="D43" i="42" s="1"/>
  <c r="D44" i="42" s="1"/>
  <c r="D45" i="42" s="1"/>
  <c r="D46" i="42" s="1"/>
  <c r="K16" i="42"/>
  <c r="I16" i="42"/>
  <c r="H16" i="42"/>
  <c r="E16" i="42"/>
  <c r="G16" i="42"/>
  <c r="E16" i="39"/>
  <c r="M18" i="40"/>
  <c r="M19" i="40" s="1"/>
  <c r="M20" i="40" s="1"/>
  <c r="M21" i="40" s="1"/>
  <c r="M22" i="40" s="1"/>
  <c r="M23" i="40" s="1"/>
  <c r="M24" i="40" s="1"/>
  <c r="M25" i="40" s="1"/>
  <c r="M26" i="40" s="1"/>
  <c r="M27" i="40" s="1"/>
  <c r="M28" i="40" s="1"/>
  <c r="M29" i="40" s="1"/>
  <c r="M30" i="40" s="1"/>
  <c r="M31" i="40" s="1"/>
  <c r="M32" i="40" s="1"/>
  <c r="M33" i="40" s="1"/>
  <c r="M34" i="40" s="1"/>
  <c r="M35" i="40" s="1"/>
  <c r="M36" i="40" s="1"/>
  <c r="M37" i="40" s="1"/>
  <c r="M38" i="40" s="1"/>
  <c r="M39" i="40" s="1"/>
  <c r="M40" i="40" s="1"/>
  <c r="M41" i="40" s="1"/>
  <c r="M42" i="40" s="1"/>
  <c r="M43" i="40" s="1"/>
  <c r="M44" i="40" s="1"/>
  <c r="M45" i="40" s="1"/>
  <c r="M46" i="40" s="1"/>
  <c r="M17" i="40"/>
  <c r="L18" i="40"/>
  <c r="L19" i="40" s="1"/>
  <c r="L20" i="40" s="1"/>
  <c r="L21" i="40" s="1"/>
  <c r="L22" i="40" s="1"/>
  <c r="L23" i="40" s="1"/>
  <c r="L24" i="40" s="1"/>
  <c r="L25" i="40" s="1"/>
  <c r="L26" i="40" s="1"/>
  <c r="L17" i="40"/>
  <c r="K18" i="40"/>
  <c r="K19" i="40" s="1"/>
  <c r="K20" i="40" s="1"/>
  <c r="K21" i="40" s="1"/>
  <c r="K22" i="40" s="1"/>
  <c r="K23" i="40" s="1"/>
  <c r="K24" i="40" s="1"/>
  <c r="K25" i="40" s="1"/>
  <c r="K26" i="40" s="1"/>
  <c r="K17" i="40"/>
  <c r="J18" i="40"/>
  <c r="J19" i="40"/>
  <c r="J20" i="40" s="1"/>
  <c r="J21" i="40" s="1"/>
  <c r="J22" i="40" s="1"/>
  <c r="J23" i="40" s="1"/>
  <c r="J24" i="40" s="1"/>
  <c r="J25" i="40" s="1"/>
  <c r="J26" i="40" s="1"/>
  <c r="J17" i="40"/>
  <c r="I18" i="40"/>
  <c r="I19" i="40" s="1"/>
  <c r="I20" i="40" s="1"/>
  <c r="I21" i="40" s="1"/>
  <c r="I22" i="40" s="1"/>
  <c r="I23" i="40" s="1"/>
  <c r="I24" i="40" s="1"/>
  <c r="I25" i="40" s="1"/>
  <c r="I26" i="40" s="1"/>
  <c r="I17" i="40"/>
  <c r="F16" i="40"/>
  <c r="E16" i="40"/>
  <c r="C10" i="40"/>
  <c r="C9" i="40"/>
  <c r="D18" i="40"/>
  <c r="D19" i="40" s="1"/>
  <c r="D20" i="40" s="1"/>
  <c r="D21" i="40" s="1"/>
  <c r="D22" i="40" s="1"/>
  <c r="D23" i="40" s="1"/>
  <c r="D24" i="40" s="1"/>
  <c r="D25" i="40" s="1"/>
  <c r="D26" i="40" s="1"/>
  <c r="D27" i="40" s="1"/>
  <c r="D28" i="40" s="1"/>
  <c r="D29" i="40" s="1"/>
  <c r="D30" i="40" s="1"/>
  <c r="D31" i="40" s="1"/>
  <c r="D32" i="40" s="1"/>
  <c r="D33" i="40" s="1"/>
  <c r="D34" i="40" s="1"/>
  <c r="D35" i="40" s="1"/>
  <c r="D36" i="40" s="1"/>
  <c r="D37" i="40" s="1"/>
  <c r="D38" i="40" s="1"/>
  <c r="D39" i="40" s="1"/>
  <c r="D40" i="40" s="1"/>
  <c r="D41" i="40" s="1"/>
  <c r="D42" i="40" s="1"/>
  <c r="D43" i="40" s="1"/>
  <c r="D44" i="40" s="1"/>
  <c r="D45" i="40" s="1"/>
  <c r="D46" i="40" s="1"/>
  <c r="D17" i="40"/>
  <c r="H16" i="40"/>
  <c r="G16" i="40"/>
  <c r="E17" i="44" l="1"/>
  <c r="K17" i="43"/>
  <c r="L17" i="43"/>
  <c r="G17" i="43"/>
  <c r="H17" i="43"/>
  <c r="E17" i="43"/>
  <c r="F17" i="43" s="1"/>
  <c r="H22" i="42"/>
  <c r="H23" i="42" s="1"/>
  <c r="E17" i="42"/>
  <c r="J16" i="42"/>
  <c r="L16" i="42"/>
  <c r="M16" i="42"/>
  <c r="H18" i="40"/>
  <c r="G17" i="40"/>
  <c r="G18" i="40" s="1"/>
  <c r="E17" i="40"/>
  <c r="J16" i="40"/>
  <c r="I16" i="40"/>
  <c r="K16" i="40"/>
  <c r="M16" i="40"/>
  <c r="L16" i="40"/>
  <c r="D37" i="39"/>
  <c r="D38" i="39"/>
  <c r="D39" i="39" s="1"/>
  <c r="D40" i="39" s="1"/>
  <c r="D41" i="39" s="1"/>
  <c r="D42" i="39" s="1"/>
  <c r="D43" i="39" s="1"/>
  <c r="D44" i="39" s="1"/>
  <c r="D45" i="39" s="1"/>
  <c r="D46" i="39" s="1"/>
  <c r="M16" i="39"/>
  <c r="L16" i="39"/>
  <c r="C14" i="39"/>
  <c r="H16" i="39" s="1"/>
  <c r="F16" i="39"/>
  <c r="D17" i="39"/>
  <c r="D18" i="39" s="1"/>
  <c r="D19" i="39" s="1"/>
  <c r="D20" i="39" s="1"/>
  <c r="D21" i="39" s="1"/>
  <c r="D22" i="39" s="1"/>
  <c r="D23" i="39" s="1"/>
  <c r="D24" i="39" s="1"/>
  <c r="D25" i="39" s="1"/>
  <c r="D26" i="39" s="1"/>
  <c r="D27" i="39" s="1"/>
  <c r="D28" i="39" s="1"/>
  <c r="D29" i="39" s="1"/>
  <c r="D30" i="39" s="1"/>
  <c r="D31" i="39" s="1"/>
  <c r="D32" i="39" s="1"/>
  <c r="D33" i="39" s="1"/>
  <c r="D34" i="39" s="1"/>
  <c r="D35" i="39" s="1"/>
  <c r="D36" i="39" s="1"/>
  <c r="C10" i="39"/>
  <c r="E17" i="39" s="1"/>
  <c r="E18" i="39" s="1"/>
  <c r="C9" i="39"/>
  <c r="E18" i="44" l="1"/>
  <c r="H17" i="44"/>
  <c r="I17" i="43"/>
  <c r="J17" i="43"/>
  <c r="G18" i="43"/>
  <c r="L18" i="43"/>
  <c r="H18" i="43"/>
  <c r="K18" i="43"/>
  <c r="M18" i="43"/>
  <c r="M19" i="43" s="1"/>
  <c r="E18" i="43"/>
  <c r="F18" i="43" s="1"/>
  <c r="H24" i="42"/>
  <c r="H17" i="42"/>
  <c r="E18" i="42"/>
  <c r="E18" i="40"/>
  <c r="F17" i="40"/>
  <c r="G19" i="40"/>
  <c r="H17" i="40"/>
  <c r="H19" i="40" s="1"/>
  <c r="M17" i="39"/>
  <c r="M18" i="39" s="1"/>
  <c r="M19" i="39" s="1"/>
  <c r="L17" i="39"/>
  <c r="L18" i="39" s="1"/>
  <c r="L19" i="39" s="1"/>
  <c r="K16" i="39"/>
  <c r="K17" i="39" s="1"/>
  <c r="K18" i="39" s="1"/>
  <c r="K19" i="39" s="1"/>
  <c r="I16" i="39"/>
  <c r="I17" i="39" s="1"/>
  <c r="I18" i="39" s="1"/>
  <c r="J16" i="39"/>
  <c r="J17" i="39" s="1"/>
  <c r="J18" i="39" s="1"/>
  <c r="G16" i="39"/>
  <c r="G17" i="39" s="1"/>
  <c r="G18" i="39" s="1"/>
  <c r="G19" i="39" s="1"/>
  <c r="E19" i="39"/>
  <c r="F19" i="39" s="1"/>
  <c r="F18" i="39"/>
  <c r="F17" i="39"/>
  <c r="E19" i="44" l="1"/>
  <c r="L19" i="43"/>
  <c r="K19" i="43"/>
  <c r="H19" i="43"/>
  <c r="G19" i="43"/>
  <c r="I18" i="43"/>
  <c r="J18" i="43"/>
  <c r="J19" i="43" s="1"/>
  <c r="E19" i="43"/>
  <c r="H25" i="42"/>
  <c r="H26" i="42" s="1"/>
  <c r="E19" i="42"/>
  <c r="E20" i="42"/>
  <c r="E19" i="40"/>
  <c r="F18" i="40"/>
  <c r="G20" i="40"/>
  <c r="J19" i="39"/>
  <c r="I19" i="39"/>
  <c r="K20" i="39"/>
  <c r="L20" i="39"/>
  <c r="M20" i="39"/>
  <c r="G20" i="39"/>
  <c r="H17" i="39"/>
  <c r="E20" i="39"/>
  <c r="F20" i="39" s="1"/>
  <c r="E20" i="44" l="1"/>
  <c r="G20" i="43"/>
  <c r="K20" i="43"/>
  <c r="K21" i="43" s="1"/>
  <c r="I19" i="43"/>
  <c r="I20" i="43" s="1"/>
  <c r="L20" i="43"/>
  <c r="L21" i="43" s="1"/>
  <c r="F19" i="43"/>
  <c r="H20" i="43"/>
  <c r="H21" i="43"/>
  <c r="M20" i="43"/>
  <c r="M21" i="43" s="1"/>
  <c r="E20" i="43"/>
  <c r="F20" i="43" s="1"/>
  <c r="E21" i="42"/>
  <c r="F19" i="40"/>
  <c r="H20" i="40"/>
  <c r="E20" i="40"/>
  <c r="M21" i="39"/>
  <c r="L21" i="39"/>
  <c r="G21" i="39"/>
  <c r="K21" i="39"/>
  <c r="I20" i="39"/>
  <c r="J20" i="39"/>
  <c r="H18" i="39"/>
  <c r="E21" i="39"/>
  <c r="F21" i="39" s="1"/>
  <c r="E21" i="44" l="1"/>
  <c r="G21" i="43"/>
  <c r="J20" i="43"/>
  <c r="E21" i="43"/>
  <c r="F21" i="43" s="1"/>
  <c r="E22" i="42"/>
  <c r="F20" i="40"/>
  <c r="H21" i="40"/>
  <c r="E21" i="40"/>
  <c r="G21" i="40"/>
  <c r="G22" i="40" s="1"/>
  <c r="J21" i="39"/>
  <c r="L22" i="39"/>
  <c r="M22" i="39"/>
  <c r="I21" i="39"/>
  <c r="K22" i="39"/>
  <c r="G22" i="39"/>
  <c r="H19" i="39"/>
  <c r="E22" i="39"/>
  <c r="E22" i="44" l="1"/>
  <c r="J21" i="43"/>
  <c r="G22" i="43"/>
  <c r="K22" i="43"/>
  <c r="M22" i="43"/>
  <c r="M23" i="43" s="1"/>
  <c r="H22" i="43"/>
  <c r="L22" i="43"/>
  <c r="L23" i="43" s="1"/>
  <c r="E22" i="43"/>
  <c r="J22" i="43" s="1"/>
  <c r="I21" i="43"/>
  <c r="I22" i="43" s="1"/>
  <c r="E23" i="42"/>
  <c r="F21" i="40"/>
  <c r="E22" i="40"/>
  <c r="H22" i="40"/>
  <c r="L23" i="39"/>
  <c r="M23" i="39"/>
  <c r="J22" i="39"/>
  <c r="K23" i="39"/>
  <c r="I22" i="39"/>
  <c r="H20" i="39"/>
  <c r="H21" i="39" s="1"/>
  <c r="G23" i="39"/>
  <c r="F22" i="39"/>
  <c r="E23" i="39"/>
  <c r="F23" i="39" s="1"/>
  <c r="E23" i="44" l="1"/>
  <c r="F22" i="43"/>
  <c r="H23" i="43"/>
  <c r="K23" i="43"/>
  <c r="K24" i="43" s="1"/>
  <c r="E23" i="43"/>
  <c r="F23" i="43" s="1"/>
  <c r="G23" i="43"/>
  <c r="E24" i="42"/>
  <c r="F22" i="40"/>
  <c r="E23" i="40"/>
  <c r="H23" i="40"/>
  <c r="G23" i="40"/>
  <c r="M24" i="39"/>
  <c r="L24" i="39"/>
  <c r="I23" i="39"/>
  <c r="J23" i="39"/>
  <c r="K24" i="39"/>
  <c r="K25" i="39" s="1"/>
  <c r="E24" i="39"/>
  <c r="F24" i="39" s="1"/>
  <c r="G24" i="39"/>
  <c r="H22" i="39"/>
  <c r="E24" i="44" l="1"/>
  <c r="J23" i="43"/>
  <c r="L24" i="43"/>
  <c r="H24" i="43"/>
  <c r="E24" i="43"/>
  <c r="F24" i="43" s="1"/>
  <c r="I23" i="43"/>
  <c r="I24" i="43" s="1"/>
  <c r="H25" i="43"/>
  <c r="G24" i="43"/>
  <c r="G25" i="43" s="1"/>
  <c r="M24" i="43"/>
  <c r="E25" i="42"/>
  <c r="F23" i="40"/>
  <c r="E24" i="40"/>
  <c r="G24" i="40"/>
  <c r="G25" i="40" s="1"/>
  <c r="H24" i="40"/>
  <c r="J24" i="39"/>
  <c r="L25" i="39"/>
  <c r="E25" i="39"/>
  <c r="F25" i="39" s="1"/>
  <c r="M25" i="39"/>
  <c r="M26" i="39" s="1"/>
  <c r="G25" i="39"/>
  <c r="G26" i="39" s="1"/>
  <c r="I24" i="39"/>
  <c r="H23" i="39"/>
  <c r="E25" i="44" l="1"/>
  <c r="G26" i="43"/>
  <c r="J24" i="43"/>
  <c r="E25" i="43"/>
  <c r="F25" i="43" s="1"/>
  <c r="M25" i="43"/>
  <c r="I25" i="43"/>
  <c r="I26" i="43" s="1"/>
  <c r="K25" i="43"/>
  <c r="K26" i="43" s="1"/>
  <c r="H26" i="43"/>
  <c r="J25" i="43"/>
  <c r="M26" i="43"/>
  <c r="L25" i="43"/>
  <c r="L26" i="43" s="1"/>
  <c r="E26" i="43"/>
  <c r="E26" i="42"/>
  <c r="M27" i="42"/>
  <c r="K27" i="42"/>
  <c r="I25" i="39"/>
  <c r="F24" i="40"/>
  <c r="E25" i="40"/>
  <c r="H25" i="40"/>
  <c r="J25" i="39"/>
  <c r="L26" i="39"/>
  <c r="K26" i="39"/>
  <c r="E26" i="39"/>
  <c r="F26" i="39" s="1"/>
  <c r="H24" i="39"/>
  <c r="E26" i="44" l="1"/>
  <c r="L27" i="44" s="1"/>
  <c r="J26" i="43"/>
  <c r="H27" i="43"/>
  <c r="F26" i="43"/>
  <c r="K27" i="43"/>
  <c r="M27" i="43"/>
  <c r="G27" i="43"/>
  <c r="E27" i="43"/>
  <c r="L27" i="43"/>
  <c r="G27" i="42"/>
  <c r="J27" i="42"/>
  <c r="E27" i="42"/>
  <c r="K28" i="42"/>
  <c r="L27" i="42"/>
  <c r="H27" i="42"/>
  <c r="H28" i="42" s="1"/>
  <c r="F25" i="40"/>
  <c r="E26" i="40"/>
  <c r="L27" i="40"/>
  <c r="K27" i="40"/>
  <c r="G26" i="40"/>
  <c r="G27" i="40" s="1"/>
  <c r="H26" i="40"/>
  <c r="K27" i="39"/>
  <c r="H25" i="39"/>
  <c r="H26" i="39"/>
  <c r="L27" i="39"/>
  <c r="G27" i="39"/>
  <c r="J26" i="39"/>
  <c r="M27" i="39"/>
  <c r="M28" i="39" s="1"/>
  <c r="E27" i="39"/>
  <c r="F27" i="39" s="1"/>
  <c r="I26" i="39"/>
  <c r="G27" i="44" l="1"/>
  <c r="E27" i="44"/>
  <c r="M27" i="44"/>
  <c r="M28" i="44" s="1"/>
  <c r="J27" i="44"/>
  <c r="K27" i="44"/>
  <c r="H27" i="44"/>
  <c r="I27" i="43"/>
  <c r="F27" i="43"/>
  <c r="E28" i="43"/>
  <c r="F28" i="43" s="1"/>
  <c r="G28" i="43"/>
  <c r="G29" i="43" s="1"/>
  <c r="H28" i="43"/>
  <c r="M28" i="43"/>
  <c r="M29" i="43" s="1"/>
  <c r="L28" i="43"/>
  <c r="L29" i="43" s="1"/>
  <c r="K28" i="43"/>
  <c r="K29" i="43" s="1"/>
  <c r="J27" i="43"/>
  <c r="E28" i="42"/>
  <c r="K29" i="42" s="1"/>
  <c r="F27" i="42"/>
  <c r="G28" i="42"/>
  <c r="H29" i="42"/>
  <c r="J28" i="42"/>
  <c r="L28" i="42"/>
  <c r="L29" i="42" s="1"/>
  <c r="M28" i="42"/>
  <c r="M29" i="42" s="1"/>
  <c r="I27" i="40"/>
  <c r="F26" i="40"/>
  <c r="E27" i="40"/>
  <c r="H27" i="40"/>
  <c r="J27" i="40"/>
  <c r="K28" i="39"/>
  <c r="J27" i="39"/>
  <c r="L28" i="39"/>
  <c r="G28" i="39"/>
  <c r="E28" i="39"/>
  <c r="F28" i="39" s="1"/>
  <c r="H28" i="39"/>
  <c r="M29" i="39"/>
  <c r="I27" i="39"/>
  <c r="H27" i="39"/>
  <c r="G28" i="44" l="1"/>
  <c r="I27" i="44"/>
  <c r="E28" i="44"/>
  <c r="F27" i="44"/>
  <c r="H29" i="44"/>
  <c r="H28" i="44"/>
  <c r="M29" i="44"/>
  <c r="K28" i="44"/>
  <c r="L28" i="44"/>
  <c r="J28" i="43"/>
  <c r="E29" i="43"/>
  <c r="H29" i="43"/>
  <c r="I28" i="43"/>
  <c r="G29" i="42"/>
  <c r="E29" i="42"/>
  <c r="F28" i="42"/>
  <c r="K30" i="42"/>
  <c r="M30" i="42"/>
  <c r="L30" i="42"/>
  <c r="I28" i="39"/>
  <c r="F27" i="40"/>
  <c r="E28" i="40"/>
  <c r="H28" i="40"/>
  <c r="G28" i="40"/>
  <c r="G29" i="40" s="1"/>
  <c r="L28" i="40"/>
  <c r="K28" i="40"/>
  <c r="G29" i="39"/>
  <c r="L29" i="39"/>
  <c r="E29" i="39"/>
  <c r="F29" i="39" s="1"/>
  <c r="J28" i="39"/>
  <c r="J29" i="39" s="1"/>
  <c r="M30" i="39"/>
  <c r="H29" i="39"/>
  <c r="K29" i="39"/>
  <c r="E29" i="44" l="1"/>
  <c r="F28" i="44"/>
  <c r="I28" i="44"/>
  <c r="I29" i="44" s="1"/>
  <c r="L29" i="44"/>
  <c r="L30" i="44" s="1"/>
  <c r="J28" i="44"/>
  <c r="J29" i="44" s="1"/>
  <c r="K29" i="44"/>
  <c r="G29" i="44"/>
  <c r="G30" i="43"/>
  <c r="F29" i="43"/>
  <c r="K30" i="43"/>
  <c r="H30" i="43"/>
  <c r="M30" i="43"/>
  <c r="I29" i="43"/>
  <c r="E30" i="43"/>
  <c r="F30" i="43" s="1"/>
  <c r="J29" i="43"/>
  <c r="L30" i="43"/>
  <c r="J29" i="42"/>
  <c r="E30" i="42"/>
  <c r="L31" i="42" s="1"/>
  <c r="F29" i="42"/>
  <c r="H30" i="42"/>
  <c r="G30" i="42"/>
  <c r="G31" i="42" s="1"/>
  <c r="F28" i="40"/>
  <c r="E29" i="40"/>
  <c r="H30" i="40" s="1"/>
  <c r="I28" i="40"/>
  <c r="I29" i="40" s="1"/>
  <c r="H29" i="40"/>
  <c r="K29" i="40"/>
  <c r="K30" i="40" s="1"/>
  <c r="J28" i="40"/>
  <c r="J29" i="40" s="1"/>
  <c r="L29" i="40"/>
  <c r="H30" i="39"/>
  <c r="L30" i="39"/>
  <c r="E30" i="39"/>
  <c r="F30" i="39" s="1"/>
  <c r="G30" i="39"/>
  <c r="G31" i="39" s="1"/>
  <c r="K30" i="39"/>
  <c r="I29" i="39"/>
  <c r="E30" i="44" l="1"/>
  <c r="F29" i="44"/>
  <c r="I30" i="44"/>
  <c r="G30" i="44"/>
  <c r="G31" i="44" s="1"/>
  <c r="M30" i="44"/>
  <c r="M31" i="44" s="1"/>
  <c r="L31" i="44"/>
  <c r="K30" i="44"/>
  <c r="K31" i="44" s="1"/>
  <c r="H30" i="44"/>
  <c r="E31" i="43"/>
  <c r="M31" i="43"/>
  <c r="I30" i="43"/>
  <c r="H31" i="43"/>
  <c r="L31" i="43"/>
  <c r="K31" i="43"/>
  <c r="J30" i="43"/>
  <c r="J31" i="43" s="1"/>
  <c r="G31" i="43"/>
  <c r="J30" i="42"/>
  <c r="K31" i="42"/>
  <c r="H31" i="42"/>
  <c r="E31" i="42"/>
  <c r="F30" i="42"/>
  <c r="M31" i="42"/>
  <c r="M32" i="42" s="1"/>
  <c r="K31" i="39"/>
  <c r="M31" i="39"/>
  <c r="F29" i="40"/>
  <c r="E30" i="40"/>
  <c r="L30" i="40"/>
  <c r="L31" i="40" s="1"/>
  <c r="G30" i="40"/>
  <c r="G31" i="40" s="1"/>
  <c r="L31" i="39"/>
  <c r="J30" i="39"/>
  <c r="E31" i="39"/>
  <c r="F31" i="39" s="1"/>
  <c r="G32" i="39"/>
  <c r="I30" i="39"/>
  <c r="I31" i="39" s="1"/>
  <c r="H31" i="39"/>
  <c r="H32" i="39" s="1"/>
  <c r="E31" i="44" l="1"/>
  <c r="F30" i="44"/>
  <c r="H31" i="44"/>
  <c r="G32" i="44"/>
  <c r="J30" i="44"/>
  <c r="G32" i="43"/>
  <c r="L32" i="43"/>
  <c r="H32" i="43"/>
  <c r="F31" i="43"/>
  <c r="K32" i="43"/>
  <c r="I31" i="43"/>
  <c r="M32" i="43"/>
  <c r="E32" i="43"/>
  <c r="E32" i="42"/>
  <c r="F31" i="42"/>
  <c r="K32" i="42"/>
  <c r="K33" i="42" s="1"/>
  <c r="H32" i="42"/>
  <c r="J31" i="42"/>
  <c r="J32" i="42" s="1"/>
  <c r="M33" i="42"/>
  <c r="G32" i="42"/>
  <c r="G33" i="42" s="1"/>
  <c r="L32" i="42"/>
  <c r="L33" i="42" s="1"/>
  <c r="F30" i="40"/>
  <c r="E31" i="40"/>
  <c r="H31" i="40"/>
  <c r="I30" i="40"/>
  <c r="I31" i="40" s="1"/>
  <c r="J30" i="40"/>
  <c r="J31" i="40" s="1"/>
  <c r="K31" i="40"/>
  <c r="J31" i="39"/>
  <c r="E32" i="39"/>
  <c r="F32" i="39" s="1"/>
  <c r="M32" i="39"/>
  <c r="M33" i="39" s="1"/>
  <c r="K32" i="39"/>
  <c r="K33" i="39" s="1"/>
  <c r="H33" i="39"/>
  <c r="L32" i="39"/>
  <c r="E32" i="44" l="1"/>
  <c r="F31" i="44"/>
  <c r="L32" i="44"/>
  <c r="L33" i="44" s="1"/>
  <c r="G33" i="44"/>
  <c r="M32" i="44"/>
  <c r="M33" i="44" s="1"/>
  <c r="J31" i="44"/>
  <c r="J32" i="44" s="1"/>
  <c r="I31" i="44"/>
  <c r="I32" i="44" s="1"/>
  <c r="H33" i="44"/>
  <c r="H32" i="44"/>
  <c r="K32" i="44"/>
  <c r="K33" i="44" s="1"/>
  <c r="H33" i="43"/>
  <c r="F32" i="43"/>
  <c r="I32" i="43"/>
  <c r="K33" i="43"/>
  <c r="G33" i="43"/>
  <c r="M33" i="43"/>
  <c r="L33" i="43"/>
  <c r="J32" i="43"/>
  <c r="E33" i="43"/>
  <c r="F33" i="43" s="1"/>
  <c r="H33" i="42"/>
  <c r="E33" i="42"/>
  <c r="F32" i="42"/>
  <c r="F31" i="40"/>
  <c r="H32" i="40"/>
  <c r="E32" i="40"/>
  <c r="L32" i="40"/>
  <c r="L33" i="40" s="1"/>
  <c r="J32" i="40"/>
  <c r="K32" i="40"/>
  <c r="G32" i="40"/>
  <c r="G33" i="39"/>
  <c r="E33" i="39"/>
  <c r="F33" i="39" s="1"/>
  <c r="J32" i="39"/>
  <c r="L33" i="39"/>
  <c r="L34" i="39" s="1"/>
  <c r="I32" i="39"/>
  <c r="E33" i="44" l="1"/>
  <c r="M34" i="44" s="1"/>
  <c r="F32" i="44"/>
  <c r="E34" i="43"/>
  <c r="F34" i="43" s="1"/>
  <c r="H34" i="43"/>
  <c r="I33" i="43"/>
  <c r="L34" i="43"/>
  <c r="K34" i="43"/>
  <c r="G34" i="43"/>
  <c r="M34" i="43"/>
  <c r="J33" i="43"/>
  <c r="H34" i="42"/>
  <c r="G34" i="42"/>
  <c r="K34" i="42"/>
  <c r="L34" i="42"/>
  <c r="J33" i="42"/>
  <c r="E34" i="42"/>
  <c r="F33" i="42"/>
  <c r="M34" i="42"/>
  <c r="M34" i="39"/>
  <c r="F32" i="40"/>
  <c r="E33" i="40"/>
  <c r="J33" i="40"/>
  <c r="G33" i="40"/>
  <c r="G34" i="40" s="1"/>
  <c r="I32" i="40"/>
  <c r="I33" i="40" s="1"/>
  <c r="L34" i="40"/>
  <c r="K33" i="40"/>
  <c r="H33" i="40"/>
  <c r="G34" i="39"/>
  <c r="J33" i="39"/>
  <c r="K34" i="39"/>
  <c r="E34" i="39"/>
  <c r="F34" i="39" s="1"/>
  <c r="H34" i="39"/>
  <c r="I33" i="39"/>
  <c r="L34" i="44" l="1"/>
  <c r="G34" i="44"/>
  <c r="K34" i="44"/>
  <c r="J33" i="44"/>
  <c r="H34" i="44"/>
  <c r="E34" i="44"/>
  <c r="K35" i="44" s="1"/>
  <c r="F33" i="44"/>
  <c r="I33" i="44"/>
  <c r="M35" i="43"/>
  <c r="G35" i="43"/>
  <c r="K35" i="43"/>
  <c r="I34" i="43"/>
  <c r="L35" i="43"/>
  <c r="J34" i="43"/>
  <c r="E35" i="43"/>
  <c r="H35" i="43"/>
  <c r="H35" i="42"/>
  <c r="J34" i="42"/>
  <c r="J35" i="42" s="1"/>
  <c r="L35" i="42"/>
  <c r="L36" i="42" s="1"/>
  <c r="E35" i="42"/>
  <c r="F34" i="42"/>
  <c r="K35" i="42"/>
  <c r="K36" i="42" s="1"/>
  <c r="G35" i="42"/>
  <c r="G36" i="42" s="1"/>
  <c r="M35" i="42"/>
  <c r="M36" i="42" s="1"/>
  <c r="H36" i="42"/>
  <c r="I34" i="39"/>
  <c r="F33" i="40"/>
  <c r="E34" i="40"/>
  <c r="G35" i="40" s="1"/>
  <c r="K34" i="40"/>
  <c r="K35" i="40" s="1"/>
  <c r="H34" i="40"/>
  <c r="J34" i="39"/>
  <c r="H35" i="39"/>
  <c r="K35" i="39"/>
  <c r="G35" i="39"/>
  <c r="L35" i="39"/>
  <c r="E35" i="39"/>
  <c r="F35" i="39" s="1"/>
  <c r="M35" i="39"/>
  <c r="G35" i="44" l="1"/>
  <c r="F34" i="44"/>
  <c r="E35" i="44"/>
  <c r="H35" i="44"/>
  <c r="L35" i="44"/>
  <c r="L36" i="44" s="1"/>
  <c r="J34" i="44"/>
  <c r="J35" i="44" s="1"/>
  <c r="M35" i="44"/>
  <c r="M36" i="44" s="1"/>
  <c r="I34" i="44"/>
  <c r="H36" i="43"/>
  <c r="F35" i="43"/>
  <c r="G36" i="43"/>
  <c r="L36" i="43"/>
  <c r="K36" i="43"/>
  <c r="E36" i="43"/>
  <c r="F36" i="43" s="1"/>
  <c r="M36" i="43"/>
  <c r="L37" i="43"/>
  <c r="J35" i="43"/>
  <c r="I35" i="43"/>
  <c r="E36" i="42"/>
  <c r="F35" i="42"/>
  <c r="H36" i="40"/>
  <c r="H35" i="40"/>
  <c r="E35" i="40"/>
  <c r="F34" i="40"/>
  <c r="J34" i="40"/>
  <c r="J35" i="40" s="1"/>
  <c r="I34" i="40"/>
  <c r="L35" i="40"/>
  <c r="L36" i="40" s="1"/>
  <c r="L36" i="39"/>
  <c r="H36" i="39"/>
  <c r="H37" i="39" s="1"/>
  <c r="G36" i="39"/>
  <c r="I35" i="39"/>
  <c r="J35" i="39"/>
  <c r="K36" i="39"/>
  <c r="K37" i="39" s="1"/>
  <c r="E36" i="39"/>
  <c r="M36" i="39"/>
  <c r="E36" i="44" l="1"/>
  <c r="F35" i="44"/>
  <c r="H36" i="44"/>
  <c r="J36" i="44"/>
  <c r="G36" i="44"/>
  <c r="G37" i="44" s="1"/>
  <c r="M37" i="44"/>
  <c r="I35" i="44"/>
  <c r="K36" i="44"/>
  <c r="K37" i="44" s="1"/>
  <c r="J36" i="43"/>
  <c r="I36" i="43"/>
  <c r="M37" i="43"/>
  <c r="E37" i="43"/>
  <c r="I37" i="43"/>
  <c r="G37" i="43"/>
  <c r="G38" i="43" s="1"/>
  <c r="L38" i="43"/>
  <c r="K37" i="43"/>
  <c r="H37" i="43"/>
  <c r="E37" i="42"/>
  <c r="F36" i="42"/>
  <c r="H37" i="42"/>
  <c r="K37" i="42"/>
  <c r="L37" i="42"/>
  <c r="J36" i="42"/>
  <c r="G37" i="42"/>
  <c r="M37" i="42"/>
  <c r="M38" i="42" s="1"/>
  <c r="G37" i="39"/>
  <c r="L37" i="39"/>
  <c r="F36" i="39"/>
  <c r="E37" i="39"/>
  <c r="M37" i="39"/>
  <c r="J36" i="40"/>
  <c r="F35" i="40"/>
  <c r="E36" i="40"/>
  <c r="G36" i="40"/>
  <c r="G37" i="40" s="1"/>
  <c r="I35" i="40"/>
  <c r="I36" i="40" s="1"/>
  <c r="K36" i="40"/>
  <c r="K37" i="40" s="1"/>
  <c r="J36" i="39"/>
  <c r="I36" i="39"/>
  <c r="E37" i="44" l="1"/>
  <c r="F36" i="44"/>
  <c r="K38" i="44"/>
  <c r="L37" i="44"/>
  <c r="L38" i="44" s="1"/>
  <c r="M38" i="44"/>
  <c r="I36" i="44"/>
  <c r="H37" i="44"/>
  <c r="J37" i="43"/>
  <c r="F37" i="43"/>
  <c r="K38" i="43"/>
  <c r="E38" i="43"/>
  <c r="F38" i="43" s="1"/>
  <c r="H38" i="43"/>
  <c r="H39" i="43"/>
  <c r="M38" i="43"/>
  <c r="M39" i="43" s="1"/>
  <c r="J37" i="42"/>
  <c r="G38" i="42"/>
  <c r="E38" i="42"/>
  <c r="F37" i="42"/>
  <c r="K38" i="42"/>
  <c r="K39" i="42" s="1"/>
  <c r="H38" i="42"/>
  <c r="L38" i="42"/>
  <c r="L39" i="42" s="1"/>
  <c r="M38" i="39"/>
  <c r="M39" i="39" s="1"/>
  <c r="L38" i="39"/>
  <c r="L39" i="39" s="1"/>
  <c r="J37" i="39"/>
  <c r="F37" i="39"/>
  <c r="E38" i="39"/>
  <c r="I37" i="39"/>
  <c r="I38" i="39" s="1"/>
  <c r="K38" i="39"/>
  <c r="K39" i="39" s="1"/>
  <c r="G38" i="39"/>
  <c r="G39" i="39" s="1"/>
  <c r="H38" i="39"/>
  <c r="F36" i="40"/>
  <c r="L37" i="40"/>
  <c r="H37" i="40"/>
  <c r="E37" i="40"/>
  <c r="J37" i="40"/>
  <c r="E38" i="44" l="1"/>
  <c r="F37" i="44"/>
  <c r="K39" i="44"/>
  <c r="J37" i="44"/>
  <c r="J38" i="44" s="1"/>
  <c r="H39" i="44"/>
  <c r="G38" i="44"/>
  <c r="G39" i="44" s="1"/>
  <c r="L39" i="44"/>
  <c r="I37" i="44"/>
  <c r="I38" i="44" s="1"/>
  <c r="H38" i="44"/>
  <c r="G39" i="43"/>
  <c r="E39" i="43"/>
  <c r="I38" i="43"/>
  <c r="K39" i="43"/>
  <c r="J38" i="43"/>
  <c r="L39" i="43"/>
  <c r="L40" i="43" s="1"/>
  <c r="G40" i="43"/>
  <c r="G39" i="42"/>
  <c r="H39" i="42"/>
  <c r="H40" i="42" s="1"/>
  <c r="E39" i="42"/>
  <c r="F38" i="42"/>
  <c r="K40" i="42"/>
  <c r="L40" i="42"/>
  <c r="M39" i="42"/>
  <c r="J38" i="42"/>
  <c r="H39" i="39"/>
  <c r="F38" i="39"/>
  <c r="E39" i="39"/>
  <c r="J38" i="39"/>
  <c r="J39" i="39" s="1"/>
  <c r="J38" i="40"/>
  <c r="F37" i="40"/>
  <c r="E38" i="40"/>
  <c r="H38" i="40"/>
  <c r="L38" i="40"/>
  <c r="L39" i="40" s="1"/>
  <c r="K38" i="40"/>
  <c r="K39" i="40" s="1"/>
  <c r="I37" i="40"/>
  <c r="I38" i="40" s="1"/>
  <c r="G38" i="40"/>
  <c r="G39" i="40" s="1"/>
  <c r="F38" i="44" l="1"/>
  <c r="E39" i="44"/>
  <c r="M39" i="44"/>
  <c r="M40" i="43"/>
  <c r="F39" i="43"/>
  <c r="J39" i="43"/>
  <c r="K40" i="43"/>
  <c r="H40" i="43"/>
  <c r="I39" i="43"/>
  <c r="E40" i="43"/>
  <c r="F40" i="43" s="1"/>
  <c r="G40" i="42"/>
  <c r="J39" i="42"/>
  <c r="M40" i="42"/>
  <c r="E40" i="42"/>
  <c r="F39" i="42"/>
  <c r="J40" i="39"/>
  <c r="F39" i="39"/>
  <c r="E40" i="39"/>
  <c r="K40" i="39"/>
  <c r="K41" i="39" s="1"/>
  <c r="I39" i="39"/>
  <c r="I40" i="39" s="1"/>
  <c r="M40" i="39"/>
  <c r="M41" i="39" s="1"/>
  <c r="H40" i="39"/>
  <c r="L40" i="39"/>
  <c r="L41" i="39" s="1"/>
  <c r="G40" i="39"/>
  <c r="G41" i="39" s="1"/>
  <c r="H39" i="40"/>
  <c r="F38" i="40"/>
  <c r="E39" i="40"/>
  <c r="I39" i="40" s="1"/>
  <c r="E40" i="44" l="1"/>
  <c r="F39" i="44"/>
  <c r="H40" i="44"/>
  <c r="L40" i="44"/>
  <c r="L41" i="44" s="1"/>
  <c r="J39" i="44"/>
  <c r="J40" i="44" s="1"/>
  <c r="M40" i="44"/>
  <c r="M41" i="44" s="1"/>
  <c r="K40" i="44"/>
  <c r="K41" i="44" s="1"/>
  <c r="I39" i="44"/>
  <c r="I40" i="44" s="1"/>
  <c r="G40" i="44"/>
  <c r="G41" i="44" s="1"/>
  <c r="E41" i="43"/>
  <c r="F41" i="43" s="1"/>
  <c r="H41" i="43"/>
  <c r="G41" i="43"/>
  <c r="M41" i="43"/>
  <c r="I40" i="43"/>
  <c r="J40" i="43"/>
  <c r="L41" i="43"/>
  <c r="K41" i="43"/>
  <c r="K42" i="43" s="1"/>
  <c r="M41" i="42"/>
  <c r="H41" i="42"/>
  <c r="L41" i="42"/>
  <c r="G41" i="42"/>
  <c r="E41" i="42"/>
  <c r="M42" i="42" s="1"/>
  <c r="F40" i="42"/>
  <c r="K41" i="42"/>
  <c r="K42" i="42" s="1"/>
  <c r="J40" i="42"/>
  <c r="E41" i="39"/>
  <c r="F40" i="39"/>
  <c r="M42" i="39"/>
  <c r="H41" i="39"/>
  <c r="I41" i="39"/>
  <c r="G42" i="39"/>
  <c r="L40" i="40"/>
  <c r="H40" i="40"/>
  <c r="J39" i="40"/>
  <c r="J40" i="40" s="1"/>
  <c r="K40" i="40"/>
  <c r="F39" i="40"/>
  <c r="E40" i="40"/>
  <c r="G40" i="40"/>
  <c r="E41" i="44" l="1"/>
  <c r="F40" i="44"/>
  <c r="H41" i="44"/>
  <c r="L42" i="43"/>
  <c r="J41" i="43"/>
  <c r="G42" i="43"/>
  <c r="M42" i="43"/>
  <c r="E42" i="43"/>
  <c r="F42" i="43" s="1"/>
  <c r="H42" i="43"/>
  <c r="I41" i="43"/>
  <c r="J41" i="42"/>
  <c r="E42" i="42"/>
  <c r="M43" i="42" s="1"/>
  <c r="F41" i="42"/>
  <c r="L42" i="42"/>
  <c r="G42" i="42"/>
  <c r="H42" i="42"/>
  <c r="E42" i="39"/>
  <c r="F41" i="39"/>
  <c r="K42" i="39"/>
  <c r="K43" i="39" s="1"/>
  <c r="M43" i="39"/>
  <c r="J41" i="39"/>
  <c r="J42" i="39" s="1"/>
  <c r="H42" i="39"/>
  <c r="I42" i="39"/>
  <c r="G43" i="39"/>
  <c r="L42" i="39"/>
  <c r="L43" i="39" s="1"/>
  <c r="G41" i="40"/>
  <c r="E41" i="40"/>
  <c r="F40" i="40"/>
  <c r="K41" i="40"/>
  <c r="K42" i="40" s="1"/>
  <c r="L41" i="40"/>
  <c r="L42" i="40" s="1"/>
  <c r="H41" i="40"/>
  <c r="I40" i="40"/>
  <c r="E42" i="44" l="1"/>
  <c r="F41" i="44"/>
  <c r="G42" i="44"/>
  <c r="G43" i="44" s="1"/>
  <c r="J41" i="44"/>
  <c r="J42" i="44" s="1"/>
  <c r="I41" i="44"/>
  <c r="I42" i="44" s="1"/>
  <c r="H42" i="44"/>
  <c r="H43" i="44"/>
  <c r="M42" i="44"/>
  <c r="M43" i="44" s="1"/>
  <c r="L42" i="44"/>
  <c r="L43" i="44" s="1"/>
  <c r="K42" i="44"/>
  <c r="K43" i="44" s="1"/>
  <c r="E43" i="43"/>
  <c r="F43" i="43" s="1"/>
  <c r="M43" i="43"/>
  <c r="H43" i="43"/>
  <c r="G43" i="43"/>
  <c r="K43" i="43"/>
  <c r="I42" i="43"/>
  <c r="L43" i="43"/>
  <c r="L44" i="43" s="1"/>
  <c r="J42" i="43"/>
  <c r="G43" i="42"/>
  <c r="L43" i="42"/>
  <c r="K43" i="42"/>
  <c r="J42" i="42"/>
  <c r="H43" i="42"/>
  <c r="E43" i="42"/>
  <c r="F42" i="42"/>
  <c r="M44" i="42"/>
  <c r="H43" i="39"/>
  <c r="M44" i="39"/>
  <c r="I43" i="39"/>
  <c r="K44" i="39"/>
  <c r="L44" i="39"/>
  <c r="F42" i="39"/>
  <c r="E43" i="39"/>
  <c r="G44" i="39" s="1"/>
  <c r="F41" i="40"/>
  <c r="E42" i="40"/>
  <c r="H42" i="40"/>
  <c r="G42" i="40"/>
  <c r="G43" i="40" s="1"/>
  <c r="I41" i="40"/>
  <c r="J41" i="40"/>
  <c r="F42" i="44" l="1"/>
  <c r="E43" i="44"/>
  <c r="J43" i="44" s="1"/>
  <c r="E44" i="43"/>
  <c r="K44" i="43"/>
  <c r="H44" i="43"/>
  <c r="I43" i="43"/>
  <c r="G44" i="43"/>
  <c r="M44" i="43"/>
  <c r="J43" i="43"/>
  <c r="J44" i="43" s="1"/>
  <c r="L44" i="42"/>
  <c r="J43" i="42"/>
  <c r="J44" i="42" s="1"/>
  <c r="E44" i="42"/>
  <c r="F43" i="42"/>
  <c r="K44" i="42"/>
  <c r="K45" i="42" s="1"/>
  <c r="H44" i="42"/>
  <c r="G44" i="42"/>
  <c r="G45" i="42" s="1"/>
  <c r="J43" i="39"/>
  <c r="J44" i="39" s="1"/>
  <c r="E44" i="39"/>
  <c r="M45" i="39" s="1"/>
  <c r="F43" i="39"/>
  <c r="H44" i="39"/>
  <c r="F42" i="40"/>
  <c r="E43" i="40"/>
  <c r="K43" i="40"/>
  <c r="K44" i="40" s="1"/>
  <c r="J42" i="40"/>
  <c r="J43" i="40" s="1"/>
  <c r="H43" i="40"/>
  <c r="L43" i="40"/>
  <c r="L44" i="40" s="1"/>
  <c r="I42" i="40"/>
  <c r="I43" i="40" s="1"/>
  <c r="G44" i="44" l="1"/>
  <c r="L44" i="44"/>
  <c r="K44" i="44"/>
  <c r="K45" i="44" s="1"/>
  <c r="H44" i="44"/>
  <c r="E44" i="44"/>
  <c r="F43" i="44"/>
  <c r="I43" i="44"/>
  <c r="I44" i="44" s="1"/>
  <c r="M44" i="44"/>
  <c r="L45" i="43"/>
  <c r="F44" i="43"/>
  <c r="M45" i="43"/>
  <c r="H45" i="43"/>
  <c r="I44" i="43"/>
  <c r="G45" i="43"/>
  <c r="K45" i="43"/>
  <c r="E45" i="43"/>
  <c r="F45" i="43" s="1"/>
  <c r="H45" i="42"/>
  <c r="E45" i="42"/>
  <c r="G46" i="42" s="1"/>
  <c r="F44" i="42"/>
  <c r="K46" i="42"/>
  <c r="M45" i="42"/>
  <c r="M46" i="42" s="1"/>
  <c r="J45" i="42"/>
  <c r="L45" i="42"/>
  <c r="L46" i="42" s="1"/>
  <c r="I44" i="39"/>
  <c r="L45" i="39"/>
  <c r="L46" i="39" s="1"/>
  <c r="E45" i="39"/>
  <c r="F44" i="39"/>
  <c r="K45" i="39"/>
  <c r="K46" i="39" s="1"/>
  <c r="H45" i="39"/>
  <c r="H46" i="39" s="1"/>
  <c r="G45" i="39"/>
  <c r="H44" i="40"/>
  <c r="F43" i="40"/>
  <c r="E44" i="40"/>
  <c r="G44" i="40"/>
  <c r="E45" i="44" l="1"/>
  <c r="F44" i="44"/>
  <c r="H45" i="44"/>
  <c r="K46" i="44"/>
  <c r="J44" i="44"/>
  <c r="J45" i="44" s="1"/>
  <c r="L45" i="44"/>
  <c r="L46" i="44" s="1"/>
  <c r="M45" i="44"/>
  <c r="M46" i="44" s="1"/>
  <c r="G45" i="44"/>
  <c r="K46" i="43"/>
  <c r="J45" i="43"/>
  <c r="E46" i="43"/>
  <c r="F46" i="43" s="1"/>
  <c r="L46" i="43"/>
  <c r="H46" i="43"/>
  <c r="G46" i="43"/>
  <c r="M46" i="43"/>
  <c r="I45" i="43"/>
  <c r="I46" i="43" s="1"/>
  <c r="H46" i="42"/>
  <c r="E46" i="42"/>
  <c r="F46" i="42" s="1"/>
  <c r="F45" i="42"/>
  <c r="J46" i="42"/>
  <c r="I45" i="39"/>
  <c r="I46" i="39" s="1"/>
  <c r="E46" i="39"/>
  <c r="F46" i="39" s="1"/>
  <c r="F45" i="39"/>
  <c r="J45" i="39"/>
  <c r="J46" i="39" s="1"/>
  <c r="G46" i="39"/>
  <c r="M46" i="39"/>
  <c r="H46" i="40"/>
  <c r="G45" i="40"/>
  <c r="F44" i="40"/>
  <c r="E45" i="40"/>
  <c r="L45" i="40"/>
  <c r="L46" i="40" s="1"/>
  <c r="K45" i="40"/>
  <c r="K46" i="40" s="1"/>
  <c r="J44" i="40"/>
  <c r="J45" i="40" s="1"/>
  <c r="H45" i="40"/>
  <c r="I44" i="40"/>
  <c r="E46" i="44" l="1"/>
  <c r="F46" i="44" s="1"/>
  <c r="F45" i="44"/>
  <c r="H46" i="44"/>
  <c r="G46" i="44"/>
  <c r="I45" i="44"/>
  <c r="I46" i="44" s="1"/>
  <c r="J46" i="43"/>
  <c r="F45" i="40"/>
  <c r="E46" i="40"/>
  <c r="F46" i="40" s="1"/>
  <c r="I45" i="40"/>
  <c r="I46" i="40" s="1"/>
  <c r="G46" i="40"/>
  <c r="J46" i="44" l="1"/>
  <c r="J46" i="40"/>
</calcChain>
</file>

<file path=xl/sharedStrings.xml><?xml version="1.0" encoding="utf-8"?>
<sst xmlns="http://schemas.openxmlformats.org/spreadsheetml/2006/main" count="155" uniqueCount="39">
  <si>
    <t>x0</t>
  </si>
  <si>
    <t>xN</t>
  </si>
  <si>
    <t>N</t>
  </si>
  <si>
    <t>h</t>
  </si>
  <si>
    <t>Punto Inicial</t>
  </si>
  <si>
    <t>Punto Final</t>
  </si>
  <si>
    <t>Espaciado</t>
  </si>
  <si>
    <t>Nº Puntos</t>
  </si>
  <si>
    <t>Nº Intervalos</t>
  </si>
  <si>
    <t>N+1</t>
  </si>
  <si>
    <t>f(x,y)=2x</t>
  </si>
  <si>
    <t>x(i)</t>
  </si>
  <si>
    <t>Condición Inicial</t>
  </si>
  <si>
    <t>y0</t>
  </si>
  <si>
    <t>i</t>
  </si>
  <si>
    <t>yEXACTA</t>
  </si>
  <si>
    <t>y_EXACTA=x^2</t>
  </si>
  <si>
    <t>f(x,y)=2xy</t>
  </si>
  <si>
    <t>f(x,y)=cos(x)</t>
  </si>
  <si>
    <t>y_EXACTA=sin(x)</t>
  </si>
  <si>
    <t>EULER</t>
  </si>
  <si>
    <t>yEULER</t>
  </si>
  <si>
    <t>yDC</t>
  </si>
  <si>
    <t>Dif Centr</t>
  </si>
  <si>
    <t>EULERB</t>
  </si>
  <si>
    <t>yEULERB</t>
  </si>
  <si>
    <t>TRAPECIO</t>
  </si>
  <si>
    <t>yTRAP</t>
  </si>
  <si>
    <t>y_EXACTA=e^(x^2)</t>
  </si>
  <si>
    <t>yEULERMOD</t>
  </si>
  <si>
    <t>y_EXACTA=1/(1+25*x^2)</t>
  </si>
  <si>
    <t>f(x,y)=-50*x/(1+25*x^2)^2</t>
  </si>
  <si>
    <t>f(x,y)=-y+x</t>
  </si>
  <si>
    <t>y_EXACTA=EXP(-x)+x-1</t>
  </si>
  <si>
    <t>yHEUN</t>
  </si>
  <si>
    <t>yRALST</t>
  </si>
  <si>
    <t>EULERMOD</t>
  </si>
  <si>
    <t>HEUN</t>
  </si>
  <si>
    <t>RALSTON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</si>
</sst>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922796407288007E-2"/>
          <c:y val="1.3036668462044848E-2"/>
          <c:w val="0.94017303553293086"/>
          <c:h val="0.86626037298940439"/>
        </c:manualLayout>
      </c:layout>
      <c:lineChart>
        <c:grouping val="standard"/>
        <c:varyColors val="0"/>
        <c:ser>
          <c:idx val="0"/>
          <c:order val="0"/>
          <c:tx>
            <c:strRef>
              <c:f>'x^2'!$F$15</c:f>
              <c:strCache>
                <c:ptCount val="1"/>
                <c:pt idx="0">
                  <c:v>yEXACTA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'x^2'!$E$16:$E$46</c:f>
              <c:numCache>
                <c:formatCode>0.0000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</c:numCache>
            </c:numRef>
          </c:cat>
          <c:val>
            <c:numRef>
              <c:f>'x^2'!$F$16:$F$46</c:f>
              <c:numCache>
                <c:formatCode>0.0000</c:formatCode>
                <c:ptCount val="11"/>
                <c:pt idx="0">
                  <c:v>0</c:v>
                </c:pt>
                <c:pt idx="1">
                  <c:v>1.0000000000000002E-2</c:v>
                </c:pt>
                <c:pt idx="2">
                  <c:v>4.0000000000000008E-2</c:v>
                </c:pt>
                <c:pt idx="3">
                  <c:v>9.0000000000000024E-2</c:v>
                </c:pt>
                <c:pt idx="4">
                  <c:v>0.16000000000000003</c:v>
                </c:pt>
                <c:pt idx="5">
                  <c:v>0.25</c:v>
                </c:pt>
                <c:pt idx="6">
                  <c:v>0.36</c:v>
                </c:pt>
                <c:pt idx="7">
                  <c:v>0.48999999999999994</c:v>
                </c:pt>
                <c:pt idx="8">
                  <c:v>0.6399999999999999</c:v>
                </c:pt>
                <c:pt idx="9">
                  <c:v>0.80999999999999983</c:v>
                </c:pt>
                <c:pt idx="1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27-4E4A-B047-7BECCCE295A1}"/>
            </c:ext>
          </c:extLst>
        </c:ser>
        <c:ser>
          <c:idx val="1"/>
          <c:order val="1"/>
          <c:tx>
            <c:strRef>
              <c:f>'x^2'!$G$15</c:f>
              <c:strCache>
                <c:ptCount val="1"/>
                <c:pt idx="0">
                  <c:v>yEULER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'x^2'!$E$16:$E$46</c:f>
              <c:numCache>
                <c:formatCode>0.0000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</c:numCache>
            </c:numRef>
          </c:cat>
          <c:val>
            <c:numRef>
              <c:f>'x^2'!$G$16:$G$46</c:f>
              <c:numCache>
                <c:formatCode>0.0000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2.0000000000000004E-2</c:v>
                </c:pt>
                <c:pt idx="3">
                  <c:v>6.0000000000000012E-2</c:v>
                </c:pt>
                <c:pt idx="4">
                  <c:v>0.12000000000000002</c:v>
                </c:pt>
                <c:pt idx="5">
                  <c:v>0.20000000000000004</c:v>
                </c:pt>
                <c:pt idx="6">
                  <c:v>0.30000000000000004</c:v>
                </c:pt>
                <c:pt idx="7">
                  <c:v>0.42000000000000004</c:v>
                </c:pt>
                <c:pt idx="8">
                  <c:v>0.56000000000000005</c:v>
                </c:pt>
                <c:pt idx="9">
                  <c:v>0.72000000000000008</c:v>
                </c:pt>
                <c:pt idx="10">
                  <c:v>0.90000000000000013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27-4E4A-B047-7BECCCE295A1}"/>
            </c:ext>
          </c:extLst>
        </c:ser>
        <c:ser>
          <c:idx val="2"/>
          <c:order val="2"/>
          <c:tx>
            <c:strRef>
              <c:f>'x^2'!$H$15</c:f>
              <c:strCache>
                <c:ptCount val="1"/>
                <c:pt idx="0">
                  <c:v>yDC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'x^2'!$E$16:$E$46</c:f>
              <c:numCache>
                <c:formatCode>0.0000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</c:numCache>
            </c:numRef>
          </c:cat>
          <c:val>
            <c:numRef>
              <c:f>'x^2'!$H$16:$H$46</c:f>
              <c:numCache>
                <c:formatCode>0.0000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4.0000000000000008E-2</c:v>
                </c:pt>
                <c:pt idx="3">
                  <c:v>8.0000000000000016E-2</c:v>
                </c:pt>
                <c:pt idx="4">
                  <c:v>0.16000000000000003</c:v>
                </c:pt>
                <c:pt idx="5">
                  <c:v>0.24000000000000005</c:v>
                </c:pt>
                <c:pt idx="6">
                  <c:v>0.36000000000000004</c:v>
                </c:pt>
                <c:pt idx="7">
                  <c:v>0.48000000000000004</c:v>
                </c:pt>
                <c:pt idx="8">
                  <c:v>0.64</c:v>
                </c:pt>
                <c:pt idx="9">
                  <c:v>0.8</c:v>
                </c:pt>
                <c:pt idx="1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27-4E4A-B047-7BECCCE295A1}"/>
            </c:ext>
          </c:extLst>
        </c:ser>
        <c:ser>
          <c:idx val="3"/>
          <c:order val="3"/>
          <c:tx>
            <c:strRef>
              <c:f>'x^2'!$I$15</c:f>
              <c:strCache>
                <c:ptCount val="1"/>
                <c:pt idx="0">
                  <c:v>yEULERB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'x^2'!$E$16:$E$46</c:f>
              <c:numCache>
                <c:formatCode>0.0000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</c:numCache>
            </c:numRef>
          </c:cat>
          <c:val>
            <c:numRef>
              <c:f>'x^2'!$I$16:$I$46</c:f>
              <c:numCache>
                <c:formatCode>0.0000</c:formatCode>
                <c:ptCount val="11"/>
                <c:pt idx="0">
                  <c:v>0</c:v>
                </c:pt>
                <c:pt idx="1">
                  <c:v>2.0000000000000004E-2</c:v>
                </c:pt>
                <c:pt idx="2">
                  <c:v>6.0000000000000012E-2</c:v>
                </c:pt>
                <c:pt idx="3">
                  <c:v>0.12000000000000002</c:v>
                </c:pt>
                <c:pt idx="4">
                  <c:v>0.20000000000000004</c:v>
                </c:pt>
                <c:pt idx="5">
                  <c:v>0.30000000000000004</c:v>
                </c:pt>
                <c:pt idx="6">
                  <c:v>0.42000000000000004</c:v>
                </c:pt>
                <c:pt idx="7">
                  <c:v>0.56000000000000005</c:v>
                </c:pt>
                <c:pt idx="8">
                  <c:v>0.72000000000000008</c:v>
                </c:pt>
                <c:pt idx="9">
                  <c:v>0.90000000000000013</c:v>
                </c:pt>
                <c:pt idx="10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27-4E4A-B047-7BECCCE295A1}"/>
            </c:ext>
          </c:extLst>
        </c:ser>
        <c:ser>
          <c:idx val="4"/>
          <c:order val="4"/>
          <c:tx>
            <c:strRef>
              <c:f>'x^2'!$J$15</c:f>
              <c:strCache>
                <c:ptCount val="1"/>
                <c:pt idx="0">
                  <c:v>yTRAP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'x^2'!$E$16:$E$46</c:f>
              <c:numCache>
                <c:formatCode>0.0000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</c:numCache>
            </c:numRef>
          </c:cat>
          <c:val>
            <c:numRef>
              <c:f>'x^2'!$J$16:$J$26</c:f>
              <c:numCache>
                <c:formatCode>0.0000</c:formatCode>
                <c:ptCount val="11"/>
                <c:pt idx="0">
                  <c:v>0</c:v>
                </c:pt>
                <c:pt idx="1">
                  <c:v>1.0000000000000002E-2</c:v>
                </c:pt>
                <c:pt idx="2">
                  <c:v>4.0000000000000008E-2</c:v>
                </c:pt>
                <c:pt idx="3">
                  <c:v>9.0000000000000011E-2</c:v>
                </c:pt>
                <c:pt idx="4">
                  <c:v>0.16000000000000003</c:v>
                </c:pt>
                <c:pt idx="5">
                  <c:v>0.25000000000000006</c:v>
                </c:pt>
                <c:pt idx="6">
                  <c:v>0.3600000000000001</c:v>
                </c:pt>
                <c:pt idx="7">
                  <c:v>0.4900000000000001</c:v>
                </c:pt>
                <c:pt idx="8">
                  <c:v>0.64000000000000012</c:v>
                </c:pt>
                <c:pt idx="9">
                  <c:v>0.81</c:v>
                </c:pt>
                <c:pt idx="1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27-4E4A-B047-7BECCCE295A1}"/>
            </c:ext>
          </c:extLst>
        </c:ser>
        <c:ser>
          <c:idx val="5"/>
          <c:order val="5"/>
          <c:tx>
            <c:strRef>
              <c:f>'x^2'!$K$15</c:f>
              <c:strCache>
                <c:ptCount val="1"/>
                <c:pt idx="0">
                  <c:v>yEULERMOD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'x^2'!$E$16:$E$46</c:f>
              <c:numCache>
                <c:formatCode>0.0000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</c:numCache>
            </c:numRef>
          </c:cat>
          <c:val>
            <c:numRef>
              <c:f>'x^2'!$K$16:$K$26</c:f>
              <c:numCache>
                <c:formatCode>0.0000</c:formatCode>
                <c:ptCount val="11"/>
                <c:pt idx="0">
                  <c:v>0</c:v>
                </c:pt>
                <c:pt idx="1">
                  <c:v>1.0000000000000002E-2</c:v>
                </c:pt>
                <c:pt idx="2">
                  <c:v>4.0000000000000008E-2</c:v>
                </c:pt>
                <c:pt idx="3">
                  <c:v>9.0000000000000011E-2</c:v>
                </c:pt>
                <c:pt idx="4">
                  <c:v>0.16000000000000003</c:v>
                </c:pt>
                <c:pt idx="5">
                  <c:v>0.25000000000000006</c:v>
                </c:pt>
                <c:pt idx="6">
                  <c:v>0.3600000000000001</c:v>
                </c:pt>
                <c:pt idx="7">
                  <c:v>0.4900000000000001</c:v>
                </c:pt>
                <c:pt idx="8">
                  <c:v>0.64000000000000012</c:v>
                </c:pt>
                <c:pt idx="9">
                  <c:v>0.81000000000000016</c:v>
                </c:pt>
                <c:pt idx="1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27-4E4A-B047-7BECCCE295A1}"/>
            </c:ext>
          </c:extLst>
        </c:ser>
        <c:ser>
          <c:idx val="6"/>
          <c:order val="6"/>
          <c:tx>
            <c:strRef>
              <c:f>'x^2'!$L$15</c:f>
              <c:strCache>
                <c:ptCount val="1"/>
                <c:pt idx="0">
                  <c:v>yHEUN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'x^2'!$E$16:$E$46</c:f>
              <c:numCache>
                <c:formatCode>0.0000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</c:numCache>
            </c:numRef>
          </c:cat>
          <c:val>
            <c:numRef>
              <c:f>'x^2'!$L$16:$L$46</c:f>
              <c:numCache>
                <c:formatCode>0.0000</c:formatCode>
                <c:ptCount val="11"/>
                <c:pt idx="0">
                  <c:v>0</c:v>
                </c:pt>
                <c:pt idx="1">
                  <c:v>1.0000000000000002E-2</c:v>
                </c:pt>
                <c:pt idx="2">
                  <c:v>4.0000000000000008E-2</c:v>
                </c:pt>
                <c:pt idx="3">
                  <c:v>9.0000000000000011E-2</c:v>
                </c:pt>
                <c:pt idx="4">
                  <c:v>0.16000000000000003</c:v>
                </c:pt>
                <c:pt idx="5">
                  <c:v>0.25000000000000006</c:v>
                </c:pt>
                <c:pt idx="6">
                  <c:v>0.3600000000000001</c:v>
                </c:pt>
                <c:pt idx="7">
                  <c:v>0.4900000000000001</c:v>
                </c:pt>
                <c:pt idx="8">
                  <c:v>0.64000000000000012</c:v>
                </c:pt>
                <c:pt idx="9">
                  <c:v>0.81</c:v>
                </c:pt>
                <c:pt idx="1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27-4E4A-B047-7BECCCE295A1}"/>
            </c:ext>
          </c:extLst>
        </c:ser>
        <c:ser>
          <c:idx val="7"/>
          <c:order val="7"/>
          <c:tx>
            <c:strRef>
              <c:f>'x^2'!$M$15</c:f>
              <c:strCache>
                <c:ptCount val="1"/>
                <c:pt idx="0">
                  <c:v>yRALST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'x^2'!$M$16:$M$26</c:f>
              <c:numCache>
                <c:formatCode>0.0000</c:formatCode>
                <c:ptCount val="11"/>
                <c:pt idx="0">
                  <c:v>0</c:v>
                </c:pt>
                <c:pt idx="1">
                  <c:v>1.0000000000000002E-2</c:v>
                </c:pt>
                <c:pt idx="2">
                  <c:v>4.0000000000000008E-2</c:v>
                </c:pt>
                <c:pt idx="3">
                  <c:v>9.0000000000000011E-2</c:v>
                </c:pt>
                <c:pt idx="4">
                  <c:v>0.16000000000000003</c:v>
                </c:pt>
                <c:pt idx="5">
                  <c:v>0.25000000000000006</c:v>
                </c:pt>
                <c:pt idx="6">
                  <c:v>0.36000000000000004</c:v>
                </c:pt>
                <c:pt idx="7">
                  <c:v>0.49000000000000005</c:v>
                </c:pt>
                <c:pt idx="8">
                  <c:v>0.64</c:v>
                </c:pt>
                <c:pt idx="9">
                  <c:v>0.81</c:v>
                </c:pt>
                <c:pt idx="1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927-4E4A-B047-7BECCCE29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3556783"/>
        <c:axId val="1613563023"/>
        <c:extLst/>
      </c:lineChart>
      <c:catAx>
        <c:axId val="1613556783"/>
        <c:scaling>
          <c:orientation val="minMax"/>
        </c:scaling>
        <c:delete val="0"/>
        <c:axPos val="b"/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13563023"/>
        <c:crosses val="autoZero"/>
        <c:auto val="1"/>
        <c:lblAlgn val="ctr"/>
        <c:lblOffset val="100"/>
        <c:noMultiLvlLbl val="0"/>
      </c:catAx>
      <c:valAx>
        <c:axId val="1613563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13556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922796407288007E-2"/>
          <c:y val="1.3036668462044848E-2"/>
          <c:w val="0.94017303553293086"/>
          <c:h val="0.86626037298940439"/>
        </c:manualLayout>
      </c:layout>
      <c:lineChart>
        <c:grouping val="standard"/>
        <c:varyColors val="0"/>
        <c:ser>
          <c:idx val="0"/>
          <c:order val="0"/>
          <c:tx>
            <c:strRef>
              <c:f>'sin(x)'!$F$15</c:f>
              <c:strCache>
                <c:ptCount val="1"/>
                <c:pt idx="0">
                  <c:v>yEXACTA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'sin(x)'!$E$16:$E$46</c:f>
              <c:numCache>
                <c:formatCode>0.0000</c:formatCode>
                <c:ptCount val="11"/>
                <c:pt idx="0">
                  <c:v>0</c:v>
                </c:pt>
                <c:pt idx="1">
                  <c:v>0.62831853071795862</c:v>
                </c:pt>
                <c:pt idx="2">
                  <c:v>1.2566370614359172</c:v>
                </c:pt>
                <c:pt idx="3">
                  <c:v>1.8849555921538759</c:v>
                </c:pt>
                <c:pt idx="4">
                  <c:v>2.5132741228718345</c:v>
                </c:pt>
                <c:pt idx="5">
                  <c:v>3.1415926535897931</c:v>
                </c:pt>
                <c:pt idx="6">
                  <c:v>3.7699111843077517</c:v>
                </c:pt>
                <c:pt idx="7">
                  <c:v>4.3982297150257104</c:v>
                </c:pt>
                <c:pt idx="8">
                  <c:v>5.026548245743669</c:v>
                </c:pt>
                <c:pt idx="9">
                  <c:v>5.6548667764616276</c:v>
                </c:pt>
                <c:pt idx="10">
                  <c:v>6.2831853071795862</c:v>
                </c:pt>
              </c:numCache>
            </c:numRef>
          </c:cat>
          <c:val>
            <c:numRef>
              <c:f>'sin(x)'!$F$16:$F$46</c:f>
              <c:numCache>
                <c:formatCode>0.0000</c:formatCode>
                <c:ptCount val="11"/>
                <c:pt idx="0">
                  <c:v>0</c:v>
                </c:pt>
                <c:pt idx="1">
                  <c:v>0.58778525229247314</c:v>
                </c:pt>
                <c:pt idx="2">
                  <c:v>0.95105651629515353</c:v>
                </c:pt>
                <c:pt idx="3">
                  <c:v>0.95105651629515364</c:v>
                </c:pt>
                <c:pt idx="4">
                  <c:v>0.58778525229247325</c:v>
                </c:pt>
                <c:pt idx="5">
                  <c:v>1.22514845490862E-16</c:v>
                </c:pt>
                <c:pt idx="6">
                  <c:v>-0.58778525229247303</c:v>
                </c:pt>
                <c:pt idx="7">
                  <c:v>-0.95105651629515353</c:v>
                </c:pt>
                <c:pt idx="8">
                  <c:v>-0.95105651629515364</c:v>
                </c:pt>
                <c:pt idx="9">
                  <c:v>-0.58778525229247336</c:v>
                </c:pt>
                <c:pt idx="10">
                  <c:v>-2.45029690981724E-16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9E-4D09-BA4E-F0C37751F15A}"/>
            </c:ext>
          </c:extLst>
        </c:ser>
        <c:ser>
          <c:idx val="1"/>
          <c:order val="1"/>
          <c:tx>
            <c:strRef>
              <c:f>'sin(x)'!$G$15</c:f>
              <c:strCache>
                <c:ptCount val="1"/>
                <c:pt idx="0">
                  <c:v>yEULER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'sin(x)'!$E$16:$E$46</c:f>
              <c:numCache>
                <c:formatCode>0.0000</c:formatCode>
                <c:ptCount val="11"/>
                <c:pt idx="0">
                  <c:v>0</c:v>
                </c:pt>
                <c:pt idx="1">
                  <c:v>0.62831853071795862</c:v>
                </c:pt>
                <c:pt idx="2">
                  <c:v>1.2566370614359172</c:v>
                </c:pt>
                <c:pt idx="3">
                  <c:v>1.8849555921538759</c:v>
                </c:pt>
                <c:pt idx="4">
                  <c:v>2.5132741228718345</c:v>
                </c:pt>
                <c:pt idx="5">
                  <c:v>3.1415926535897931</c:v>
                </c:pt>
                <c:pt idx="6">
                  <c:v>3.7699111843077517</c:v>
                </c:pt>
                <c:pt idx="7">
                  <c:v>4.3982297150257104</c:v>
                </c:pt>
                <c:pt idx="8">
                  <c:v>5.026548245743669</c:v>
                </c:pt>
                <c:pt idx="9">
                  <c:v>5.6548667764616276</c:v>
                </c:pt>
                <c:pt idx="10">
                  <c:v>6.2831853071795862</c:v>
                </c:pt>
              </c:numCache>
            </c:numRef>
          </c:cat>
          <c:val>
            <c:numRef>
              <c:f>'sin(x)'!$G$16:$G$46</c:f>
              <c:numCache>
                <c:formatCode>0.0000</c:formatCode>
                <c:ptCount val="11"/>
                <c:pt idx="0">
                  <c:v>0</c:v>
                </c:pt>
                <c:pt idx="1">
                  <c:v>0.62831853071795862</c:v>
                </c:pt>
                <c:pt idx="2">
                  <c:v>1.1366388999494847</c:v>
                </c:pt>
                <c:pt idx="3">
                  <c:v>1.3308000038220313</c:v>
                </c:pt>
                <c:pt idx="4">
                  <c:v>1.1366388999494847</c:v>
                </c:pt>
                <c:pt idx="5">
                  <c:v>0.62831853071795885</c:v>
                </c:pt>
                <c:pt idx="6">
                  <c:v>0</c:v>
                </c:pt>
                <c:pt idx="7">
                  <c:v>-0.50832036923152601</c:v>
                </c:pt>
                <c:pt idx="8">
                  <c:v>-0.70248147310407272</c:v>
                </c:pt>
                <c:pt idx="9">
                  <c:v>-0.50832036923152613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9E-4D09-BA4E-F0C37751F15A}"/>
            </c:ext>
          </c:extLst>
        </c:ser>
        <c:ser>
          <c:idx val="2"/>
          <c:order val="2"/>
          <c:tx>
            <c:strRef>
              <c:f>'sin(x)'!$H$15</c:f>
              <c:strCache>
                <c:ptCount val="1"/>
                <c:pt idx="0">
                  <c:v>yDC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'sin(x)'!$E$16:$E$46</c:f>
              <c:numCache>
                <c:formatCode>0.0000</c:formatCode>
                <c:ptCount val="11"/>
                <c:pt idx="0">
                  <c:v>0</c:v>
                </c:pt>
                <c:pt idx="1">
                  <c:v>0.62831853071795862</c:v>
                </c:pt>
                <c:pt idx="2">
                  <c:v>1.2566370614359172</c:v>
                </c:pt>
                <c:pt idx="3">
                  <c:v>1.8849555921538759</c:v>
                </c:pt>
                <c:pt idx="4">
                  <c:v>2.5132741228718345</c:v>
                </c:pt>
                <c:pt idx="5">
                  <c:v>3.1415926535897931</c:v>
                </c:pt>
                <c:pt idx="6">
                  <c:v>3.7699111843077517</c:v>
                </c:pt>
                <c:pt idx="7">
                  <c:v>4.3982297150257104</c:v>
                </c:pt>
                <c:pt idx="8">
                  <c:v>5.026548245743669</c:v>
                </c:pt>
                <c:pt idx="9">
                  <c:v>5.6548667764616276</c:v>
                </c:pt>
                <c:pt idx="10">
                  <c:v>6.2831853071795862</c:v>
                </c:pt>
              </c:numCache>
            </c:numRef>
          </c:cat>
          <c:val>
            <c:numRef>
              <c:f>'sin(x)'!$H$16:$H$46</c:f>
              <c:numCache>
                <c:formatCode>0.0000</c:formatCode>
                <c:ptCount val="11"/>
                <c:pt idx="0">
                  <c:v>0</c:v>
                </c:pt>
                <c:pt idx="1">
                  <c:v>0.62831853071795862</c:v>
                </c:pt>
                <c:pt idx="2">
                  <c:v>1.016640738463052</c:v>
                </c:pt>
                <c:pt idx="3">
                  <c:v>1.016640738463052</c:v>
                </c:pt>
                <c:pt idx="4">
                  <c:v>0.62831853071795885</c:v>
                </c:pt>
                <c:pt idx="5">
                  <c:v>0</c:v>
                </c:pt>
                <c:pt idx="6">
                  <c:v>-0.6283185307179584</c:v>
                </c:pt>
                <c:pt idx="7">
                  <c:v>-1.016640738463052</c:v>
                </c:pt>
                <c:pt idx="8">
                  <c:v>-1.0166407384630518</c:v>
                </c:pt>
                <c:pt idx="9">
                  <c:v>-0.62831853071795896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9E-4D09-BA4E-F0C37751F15A}"/>
            </c:ext>
          </c:extLst>
        </c:ser>
        <c:ser>
          <c:idx val="3"/>
          <c:order val="3"/>
          <c:tx>
            <c:strRef>
              <c:f>'sin(x)'!$I$15</c:f>
              <c:strCache>
                <c:ptCount val="1"/>
                <c:pt idx="0">
                  <c:v>yEULERB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'sin(x)'!$E$16:$E$46</c:f>
              <c:numCache>
                <c:formatCode>0.0000</c:formatCode>
                <c:ptCount val="11"/>
                <c:pt idx="0">
                  <c:v>0</c:v>
                </c:pt>
                <c:pt idx="1">
                  <c:v>0.62831853071795862</c:v>
                </c:pt>
                <c:pt idx="2">
                  <c:v>1.2566370614359172</c:v>
                </c:pt>
                <c:pt idx="3">
                  <c:v>1.8849555921538759</c:v>
                </c:pt>
                <c:pt idx="4">
                  <c:v>2.5132741228718345</c:v>
                </c:pt>
                <c:pt idx="5">
                  <c:v>3.1415926535897931</c:v>
                </c:pt>
                <c:pt idx="6">
                  <c:v>3.7699111843077517</c:v>
                </c:pt>
                <c:pt idx="7">
                  <c:v>4.3982297150257104</c:v>
                </c:pt>
                <c:pt idx="8">
                  <c:v>5.026548245743669</c:v>
                </c:pt>
                <c:pt idx="9">
                  <c:v>5.6548667764616276</c:v>
                </c:pt>
                <c:pt idx="10">
                  <c:v>6.2831853071795862</c:v>
                </c:pt>
              </c:numCache>
            </c:numRef>
          </c:cat>
          <c:val>
            <c:numRef>
              <c:f>'sin(x)'!$I$16:$I$46</c:f>
              <c:numCache>
                <c:formatCode>0.0000</c:formatCode>
                <c:ptCount val="11"/>
                <c:pt idx="0">
                  <c:v>0</c:v>
                </c:pt>
                <c:pt idx="1">
                  <c:v>0.50832036923152601</c:v>
                </c:pt>
                <c:pt idx="2">
                  <c:v>0.70248147310407272</c:v>
                </c:pt>
                <c:pt idx="3">
                  <c:v>0.50832036923152613</c:v>
                </c:pt>
                <c:pt idx="4">
                  <c:v>2.2204460492503131E-16</c:v>
                </c:pt>
                <c:pt idx="5">
                  <c:v>-0.6283185307179584</c:v>
                </c:pt>
                <c:pt idx="6">
                  <c:v>-1.1366388999494843</c:v>
                </c:pt>
                <c:pt idx="7">
                  <c:v>-1.3308000038220311</c:v>
                </c:pt>
                <c:pt idx="8">
                  <c:v>-1.1366388999494845</c:v>
                </c:pt>
                <c:pt idx="9">
                  <c:v>-0.62831853071795862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9E-4D09-BA4E-F0C37751F15A}"/>
            </c:ext>
          </c:extLst>
        </c:ser>
        <c:ser>
          <c:idx val="4"/>
          <c:order val="4"/>
          <c:tx>
            <c:strRef>
              <c:f>'sin(x)'!$J$15</c:f>
              <c:strCache>
                <c:ptCount val="1"/>
                <c:pt idx="0">
                  <c:v>yTRAP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'sin(x)'!$E$16:$E$46</c:f>
              <c:numCache>
                <c:formatCode>0.0000</c:formatCode>
                <c:ptCount val="11"/>
                <c:pt idx="0">
                  <c:v>0</c:v>
                </c:pt>
                <c:pt idx="1">
                  <c:v>0.62831853071795862</c:v>
                </c:pt>
                <c:pt idx="2">
                  <c:v>1.2566370614359172</c:v>
                </c:pt>
                <c:pt idx="3">
                  <c:v>1.8849555921538759</c:v>
                </c:pt>
                <c:pt idx="4">
                  <c:v>2.5132741228718345</c:v>
                </c:pt>
                <c:pt idx="5">
                  <c:v>3.1415926535897931</c:v>
                </c:pt>
                <c:pt idx="6">
                  <c:v>3.7699111843077517</c:v>
                </c:pt>
                <c:pt idx="7">
                  <c:v>4.3982297150257104</c:v>
                </c:pt>
                <c:pt idx="8">
                  <c:v>5.026548245743669</c:v>
                </c:pt>
                <c:pt idx="9">
                  <c:v>5.6548667764616276</c:v>
                </c:pt>
                <c:pt idx="10">
                  <c:v>6.2831853071795862</c:v>
                </c:pt>
              </c:numCache>
            </c:numRef>
          </c:cat>
          <c:val>
            <c:numRef>
              <c:f>'sin(x)'!$J$16:$J$26</c:f>
              <c:numCache>
                <c:formatCode>0.0000</c:formatCode>
                <c:ptCount val="11"/>
                <c:pt idx="0">
                  <c:v>0</c:v>
                </c:pt>
                <c:pt idx="1">
                  <c:v>0.56831944997474226</c:v>
                </c:pt>
                <c:pt idx="2">
                  <c:v>0.91956018652677862</c:v>
                </c:pt>
                <c:pt idx="3">
                  <c:v>0.91956018652677862</c:v>
                </c:pt>
                <c:pt idx="4">
                  <c:v>0.56831944997474237</c:v>
                </c:pt>
                <c:pt idx="5">
                  <c:v>1.1102230246251565E-16</c:v>
                </c:pt>
                <c:pt idx="6">
                  <c:v>-0.56831944997474215</c:v>
                </c:pt>
                <c:pt idx="7">
                  <c:v>-0.91956018652677862</c:v>
                </c:pt>
                <c:pt idx="8">
                  <c:v>-0.91956018652677873</c:v>
                </c:pt>
                <c:pt idx="9">
                  <c:v>-0.5683194499747426</c:v>
                </c:pt>
                <c:pt idx="10">
                  <c:v>-3.3306690738754696E-16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99E-4D09-BA4E-F0C37751F15A}"/>
            </c:ext>
          </c:extLst>
        </c:ser>
        <c:ser>
          <c:idx val="5"/>
          <c:order val="5"/>
          <c:tx>
            <c:strRef>
              <c:f>'sin(x)'!$K$15</c:f>
              <c:strCache>
                <c:ptCount val="1"/>
                <c:pt idx="0">
                  <c:v>yEULERMOD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'sin(x)'!$E$16:$E$46</c:f>
              <c:numCache>
                <c:formatCode>0.0000</c:formatCode>
                <c:ptCount val="11"/>
                <c:pt idx="0">
                  <c:v>0</c:v>
                </c:pt>
                <c:pt idx="1">
                  <c:v>0.62831853071795862</c:v>
                </c:pt>
                <c:pt idx="2">
                  <c:v>1.2566370614359172</c:v>
                </c:pt>
                <c:pt idx="3">
                  <c:v>1.8849555921538759</c:v>
                </c:pt>
                <c:pt idx="4">
                  <c:v>2.5132741228718345</c:v>
                </c:pt>
                <c:pt idx="5">
                  <c:v>3.1415926535897931</c:v>
                </c:pt>
                <c:pt idx="6">
                  <c:v>3.7699111843077517</c:v>
                </c:pt>
                <c:pt idx="7">
                  <c:v>4.3982297150257104</c:v>
                </c:pt>
                <c:pt idx="8">
                  <c:v>5.026548245743669</c:v>
                </c:pt>
                <c:pt idx="9">
                  <c:v>5.6548667764616276</c:v>
                </c:pt>
                <c:pt idx="10">
                  <c:v>6.2831853071795862</c:v>
                </c:pt>
              </c:numCache>
            </c:numRef>
          </c:cat>
          <c:val>
            <c:numRef>
              <c:f>'sin(x)'!$K$16:$K$26</c:f>
              <c:numCache>
                <c:formatCode>0.0000</c:formatCode>
                <c:ptCount val="11"/>
                <c:pt idx="0">
                  <c:v>0</c:v>
                </c:pt>
                <c:pt idx="1">
                  <c:v>0.59756643294831113</c:v>
                </c:pt>
                <c:pt idx="2">
                  <c:v>0.9668827990464024</c:v>
                </c:pt>
                <c:pt idx="3">
                  <c:v>0.9668827990464024</c:v>
                </c:pt>
                <c:pt idx="4">
                  <c:v>0.59756643294831113</c:v>
                </c:pt>
                <c:pt idx="5">
                  <c:v>0</c:v>
                </c:pt>
                <c:pt idx="6">
                  <c:v>-0.59756643294831124</c:v>
                </c:pt>
                <c:pt idx="7">
                  <c:v>-0.96688279904640262</c:v>
                </c:pt>
                <c:pt idx="8">
                  <c:v>-0.96688279904640273</c:v>
                </c:pt>
                <c:pt idx="9">
                  <c:v>-0.59756643294831147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99E-4D09-BA4E-F0C37751F15A}"/>
            </c:ext>
          </c:extLst>
        </c:ser>
        <c:ser>
          <c:idx val="6"/>
          <c:order val="6"/>
          <c:tx>
            <c:strRef>
              <c:f>'sin(x)'!$L$15</c:f>
              <c:strCache>
                <c:ptCount val="1"/>
                <c:pt idx="0">
                  <c:v>yHEUN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'sin(x)'!$E$16:$E$46</c:f>
              <c:numCache>
                <c:formatCode>0.0000</c:formatCode>
                <c:ptCount val="11"/>
                <c:pt idx="0">
                  <c:v>0</c:v>
                </c:pt>
                <c:pt idx="1">
                  <c:v>0.62831853071795862</c:v>
                </c:pt>
                <c:pt idx="2">
                  <c:v>1.2566370614359172</c:v>
                </c:pt>
                <c:pt idx="3">
                  <c:v>1.8849555921538759</c:v>
                </c:pt>
                <c:pt idx="4">
                  <c:v>2.5132741228718345</c:v>
                </c:pt>
                <c:pt idx="5">
                  <c:v>3.1415926535897931</c:v>
                </c:pt>
                <c:pt idx="6">
                  <c:v>3.7699111843077517</c:v>
                </c:pt>
                <c:pt idx="7">
                  <c:v>4.3982297150257104</c:v>
                </c:pt>
                <c:pt idx="8">
                  <c:v>5.026548245743669</c:v>
                </c:pt>
                <c:pt idx="9">
                  <c:v>5.6548667764616276</c:v>
                </c:pt>
                <c:pt idx="10">
                  <c:v>6.2831853071795862</c:v>
                </c:pt>
              </c:numCache>
            </c:numRef>
          </c:cat>
          <c:val>
            <c:numRef>
              <c:f>'sin(x)'!$L$16:$L$46</c:f>
              <c:numCache>
                <c:formatCode>0.0000</c:formatCode>
                <c:ptCount val="11"/>
                <c:pt idx="0">
                  <c:v>0</c:v>
                </c:pt>
                <c:pt idx="1">
                  <c:v>0.56831944997474226</c:v>
                </c:pt>
                <c:pt idx="2">
                  <c:v>0.91956018652677862</c:v>
                </c:pt>
                <c:pt idx="3">
                  <c:v>0.91956018652677862</c:v>
                </c:pt>
                <c:pt idx="4">
                  <c:v>0.56831944997474237</c:v>
                </c:pt>
                <c:pt idx="5">
                  <c:v>0</c:v>
                </c:pt>
                <c:pt idx="6">
                  <c:v>-0.56831944997474226</c:v>
                </c:pt>
                <c:pt idx="7">
                  <c:v>-0.91956018652677862</c:v>
                </c:pt>
                <c:pt idx="8">
                  <c:v>-0.91956018652677873</c:v>
                </c:pt>
                <c:pt idx="9">
                  <c:v>-0.5683194499747426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99E-4D09-BA4E-F0C37751F15A}"/>
            </c:ext>
          </c:extLst>
        </c:ser>
        <c:ser>
          <c:idx val="7"/>
          <c:order val="7"/>
          <c:tx>
            <c:strRef>
              <c:f>'sin(x)'!$M$15</c:f>
              <c:strCache>
                <c:ptCount val="1"/>
                <c:pt idx="0">
                  <c:v>yRALST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'sin(x)'!$M$16:$M$26</c:f>
              <c:numCache>
                <c:formatCode>0.0000</c:formatCode>
                <c:ptCount val="11"/>
                <c:pt idx="0">
                  <c:v>0</c:v>
                </c:pt>
                <c:pt idx="1">
                  <c:v>0.58266345033141986</c:v>
                </c:pt>
                <c:pt idx="2">
                  <c:v>0.94227066924610436</c:v>
                </c:pt>
                <c:pt idx="3">
                  <c:v>0.94146392171846816</c:v>
                </c:pt>
                <c:pt idx="4">
                  <c:v>0.58055135788372825</c:v>
                </c:pt>
                <c:pt idx="5">
                  <c:v>-2.6106898401107026E-3</c:v>
                </c:pt>
                <c:pt idx="6">
                  <c:v>-0.58527414017153057</c:v>
                </c:pt>
                <c:pt idx="7">
                  <c:v>-0.94488135908621518</c:v>
                </c:pt>
                <c:pt idx="8">
                  <c:v>-0.94407461155857897</c:v>
                </c:pt>
                <c:pt idx="9">
                  <c:v>-0.58316204772383906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99E-4D09-BA4E-F0C37751F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3556783"/>
        <c:axId val="1613563023"/>
        <c:extLst/>
      </c:lineChart>
      <c:catAx>
        <c:axId val="1613556783"/>
        <c:scaling>
          <c:orientation val="minMax"/>
        </c:scaling>
        <c:delete val="0"/>
        <c:axPos val="b"/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13563023"/>
        <c:crosses val="autoZero"/>
        <c:auto val="1"/>
        <c:lblAlgn val="ctr"/>
        <c:lblOffset val="100"/>
        <c:noMultiLvlLbl val="0"/>
      </c:catAx>
      <c:valAx>
        <c:axId val="1613563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13556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922796407288007E-2"/>
          <c:y val="1.3036668462044848E-2"/>
          <c:w val="0.94017303553293086"/>
          <c:h val="0.86626037298940439"/>
        </c:manualLayout>
      </c:layout>
      <c:lineChart>
        <c:grouping val="standard"/>
        <c:varyColors val="0"/>
        <c:ser>
          <c:idx val="0"/>
          <c:order val="0"/>
          <c:tx>
            <c:strRef>
              <c:f>RUNGE!$F$15</c:f>
              <c:strCache>
                <c:ptCount val="1"/>
                <c:pt idx="0">
                  <c:v>yEXACTA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RUNGE!$E$16:$E$46</c:f>
              <c:numCache>
                <c:formatCode>0.0000</c:formatCode>
                <c:ptCount val="11"/>
                <c:pt idx="0">
                  <c:v>-1</c:v>
                </c:pt>
                <c:pt idx="1">
                  <c:v>-0.8</c:v>
                </c:pt>
                <c:pt idx="2">
                  <c:v>-0.60000000000000009</c:v>
                </c:pt>
                <c:pt idx="3">
                  <c:v>-0.40000000000000008</c:v>
                </c:pt>
                <c:pt idx="4">
                  <c:v>-0.20000000000000007</c:v>
                </c:pt>
                <c:pt idx="5">
                  <c:v>0</c:v>
                </c:pt>
                <c:pt idx="6">
                  <c:v>0.2</c:v>
                </c:pt>
                <c:pt idx="7">
                  <c:v>0.4</c:v>
                </c:pt>
                <c:pt idx="8">
                  <c:v>0.60000000000000009</c:v>
                </c:pt>
                <c:pt idx="9">
                  <c:v>0.8</c:v>
                </c:pt>
                <c:pt idx="10">
                  <c:v>1</c:v>
                </c:pt>
              </c:numCache>
            </c:numRef>
          </c:cat>
          <c:val>
            <c:numRef>
              <c:f>RUNGE!$F$16:$F$46</c:f>
              <c:numCache>
                <c:formatCode>0.0000</c:formatCode>
                <c:ptCount val="11"/>
                <c:pt idx="0">
                  <c:v>3.8461538461538464E-2</c:v>
                </c:pt>
                <c:pt idx="1">
                  <c:v>5.8823529411764691E-2</c:v>
                </c:pt>
                <c:pt idx="2">
                  <c:v>9.9999999999999978E-2</c:v>
                </c:pt>
                <c:pt idx="3">
                  <c:v>0.19999999999999993</c:v>
                </c:pt>
                <c:pt idx="4">
                  <c:v>0.49999999999999978</c:v>
                </c:pt>
                <c:pt idx="5">
                  <c:v>1</c:v>
                </c:pt>
                <c:pt idx="6">
                  <c:v>0.5</c:v>
                </c:pt>
                <c:pt idx="7">
                  <c:v>0.19999999999999996</c:v>
                </c:pt>
                <c:pt idx="8">
                  <c:v>9.9999999999999978E-2</c:v>
                </c:pt>
                <c:pt idx="9">
                  <c:v>5.8823529411764691E-2</c:v>
                </c:pt>
                <c:pt idx="10">
                  <c:v>3.8461538461538464E-2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D8-498E-A456-385319611E88}"/>
            </c:ext>
          </c:extLst>
        </c:ser>
        <c:ser>
          <c:idx val="1"/>
          <c:order val="1"/>
          <c:tx>
            <c:strRef>
              <c:f>RUNGE!$G$15</c:f>
              <c:strCache>
                <c:ptCount val="1"/>
                <c:pt idx="0">
                  <c:v>yEULER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RUNGE!$E$16:$E$46</c:f>
              <c:numCache>
                <c:formatCode>0.0000</c:formatCode>
                <c:ptCount val="11"/>
                <c:pt idx="0">
                  <c:v>-1</c:v>
                </c:pt>
                <c:pt idx="1">
                  <c:v>-0.8</c:v>
                </c:pt>
                <c:pt idx="2">
                  <c:v>-0.60000000000000009</c:v>
                </c:pt>
                <c:pt idx="3">
                  <c:v>-0.40000000000000008</c:v>
                </c:pt>
                <c:pt idx="4">
                  <c:v>-0.20000000000000007</c:v>
                </c:pt>
                <c:pt idx="5">
                  <c:v>0</c:v>
                </c:pt>
                <c:pt idx="6">
                  <c:v>0.2</c:v>
                </c:pt>
                <c:pt idx="7">
                  <c:v>0.4</c:v>
                </c:pt>
                <c:pt idx="8">
                  <c:v>0.60000000000000009</c:v>
                </c:pt>
                <c:pt idx="9">
                  <c:v>0.8</c:v>
                </c:pt>
                <c:pt idx="10">
                  <c:v>1</c:v>
                </c:pt>
              </c:numCache>
            </c:numRef>
          </c:cat>
          <c:val>
            <c:numRef>
              <c:f>RUNGE!$G$16:$G$46</c:f>
              <c:numCache>
                <c:formatCode>0.0000</c:formatCode>
                <c:ptCount val="11"/>
                <c:pt idx="0">
                  <c:v>0.04</c:v>
                </c:pt>
                <c:pt idx="1">
                  <c:v>5.4792899408284024E-2</c:v>
                </c:pt>
                <c:pt idx="2">
                  <c:v>8.2474560307937997E-2</c:v>
                </c:pt>
                <c:pt idx="3">
                  <c:v>0.14247456030793798</c:v>
                </c:pt>
                <c:pt idx="4">
                  <c:v>0.3024745603079379</c:v>
                </c:pt>
                <c:pt idx="5">
                  <c:v>0.80247456030793773</c:v>
                </c:pt>
                <c:pt idx="6">
                  <c:v>0.80247456030793773</c:v>
                </c:pt>
                <c:pt idx="7">
                  <c:v>0.30247456030793773</c:v>
                </c:pt>
                <c:pt idx="8">
                  <c:v>0.14247456030793776</c:v>
                </c:pt>
                <c:pt idx="9">
                  <c:v>8.2474560307937761E-2</c:v>
                </c:pt>
                <c:pt idx="10">
                  <c:v>5.4792899408283788E-2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D8-498E-A456-385319611E88}"/>
            </c:ext>
          </c:extLst>
        </c:ser>
        <c:ser>
          <c:idx val="2"/>
          <c:order val="2"/>
          <c:tx>
            <c:strRef>
              <c:f>RUNGE!$H$15</c:f>
              <c:strCache>
                <c:ptCount val="1"/>
                <c:pt idx="0">
                  <c:v>yDC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RUNGE!$E$16:$E$46</c:f>
              <c:numCache>
                <c:formatCode>0.0000</c:formatCode>
                <c:ptCount val="11"/>
                <c:pt idx="0">
                  <c:v>-1</c:v>
                </c:pt>
                <c:pt idx="1">
                  <c:v>-0.8</c:v>
                </c:pt>
                <c:pt idx="2">
                  <c:v>-0.60000000000000009</c:v>
                </c:pt>
                <c:pt idx="3">
                  <c:v>-0.40000000000000008</c:v>
                </c:pt>
                <c:pt idx="4">
                  <c:v>-0.20000000000000007</c:v>
                </c:pt>
                <c:pt idx="5">
                  <c:v>0</c:v>
                </c:pt>
                <c:pt idx="6">
                  <c:v>0.2</c:v>
                </c:pt>
                <c:pt idx="7">
                  <c:v>0.4</c:v>
                </c:pt>
                <c:pt idx="8">
                  <c:v>0.60000000000000009</c:v>
                </c:pt>
                <c:pt idx="9">
                  <c:v>0.8</c:v>
                </c:pt>
                <c:pt idx="10">
                  <c:v>1</c:v>
                </c:pt>
              </c:numCache>
            </c:numRef>
          </c:cat>
          <c:val>
            <c:numRef>
              <c:f>RUNGE!$H$16:$H$46</c:f>
              <c:numCache>
                <c:formatCode>0.0000</c:formatCode>
                <c:ptCount val="11"/>
                <c:pt idx="0">
                  <c:v>0.04</c:v>
                </c:pt>
                <c:pt idx="1">
                  <c:v>5.4792899408284024E-2</c:v>
                </c:pt>
                <c:pt idx="2">
                  <c:v>9.5363321799307954E-2</c:v>
                </c:pt>
                <c:pt idx="3">
                  <c:v>0.17479289940828402</c:v>
                </c:pt>
                <c:pt idx="4">
                  <c:v>0.41536332179930779</c:v>
                </c:pt>
                <c:pt idx="5">
                  <c:v>1.1747928994082835</c:v>
                </c:pt>
                <c:pt idx="6">
                  <c:v>0.41536332179930779</c:v>
                </c:pt>
                <c:pt idx="7">
                  <c:v>0.17479289940828346</c:v>
                </c:pt>
                <c:pt idx="8">
                  <c:v>9.5363321799307843E-2</c:v>
                </c:pt>
                <c:pt idx="9">
                  <c:v>5.4792899408283482E-2</c:v>
                </c:pt>
                <c:pt idx="10">
                  <c:v>3.9999999999999897E-2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D8-498E-A456-385319611E88}"/>
            </c:ext>
          </c:extLst>
        </c:ser>
        <c:ser>
          <c:idx val="3"/>
          <c:order val="3"/>
          <c:tx>
            <c:strRef>
              <c:f>RUNGE!$I$15</c:f>
              <c:strCache>
                <c:ptCount val="1"/>
                <c:pt idx="0">
                  <c:v>yEULERB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RUNGE!$E$16:$E$46</c:f>
              <c:numCache>
                <c:formatCode>0.0000</c:formatCode>
                <c:ptCount val="11"/>
                <c:pt idx="0">
                  <c:v>-1</c:v>
                </c:pt>
                <c:pt idx="1">
                  <c:v>-0.8</c:v>
                </c:pt>
                <c:pt idx="2">
                  <c:v>-0.60000000000000009</c:v>
                </c:pt>
                <c:pt idx="3">
                  <c:v>-0.40000000000000008</c:v>
                </c:pt>
                <c:pt idx="4">
                  <c:v>-0.20000000000000007</c:v>
                </c:pt>
                <c:pt idx="5">
                  <c:v>0</c:v>
                </c:pt>
                <c:pt idx="6">
                  <c:v>0.2</c:v>
                </c:pt>
                <c:pt idx="7">
                  <c:v>0.4</c:v>
                </c:pt>
                <c:pt idx="8">
                  <c:v>0.60000000000000009</c:v>
                </c:pt>
                <c:pt idx="9">
                  <c:v>0.8</c:v>
                </c:pt>
                <c:pt idx="10">
                  <c:v>1</c:v>
                </c:pt>
              </c:numCache>
            </c:numRef>
          </c:cat>
          <c:val>
            <c:numRef>
              <c:f>RUNGE!$I$16:$I$46</c:f>
              <c:numCache>
                <c:formatCode>0.0000</c:formatCode>
                <c:ptCount val="11"/>
                <c:pt idx="0">
                  <c:v>0.04</c:v>
                </c:pt>
                <c:pt idx="1">
                  <c:v>6.7681660899653967E-2</c:v>
                </c:pt>
                <c:pt idx="2">
                  <c:v>0.12768166089965396</c:v>
                </c:pt>
                <c:pt idx="3">
                  <c:v>0.28768166089965386</c:v>
                </c:pt>
                <c:pt idx="4">
                  <c:v>0.78768166089965364</c:v>
                </c:pt>
                <c:pt idx="5">
                  <c:v>0.78768166089965364</c:v>
                </c:pt>
                <c:pt idx="6">
                  <c:v>0.28768166089965364</c:v>
                </c:pt>
                <c:pt idx="7">
                  <c:v>0.12768166089965366</c:v>
                </c:pt>
                <c:pt idx="8">
                  <c:v>6.7681660899653662E-2</c:v>
                </c:pt>
                <c:pt idx="9">
                  <c:v>3.9999999999999689E-2</c:v>
                </c:pt>
                <c:pt idx="10">
                  <c:v>2.5207100591715666E-2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D8-498E-A456-385319611E88}"/>
            </c:ext>
          </c:extLst>
        </c:ser>
        <c:ser>
          <c:idx val="4"/>
          <c:order val="4"/>
          <c:tx>
            <c:strRef>
              <c:f>RUNGE!$J$15</c:f>
              <c:strCache>
                <c:ptCount val="1"/>
                <c:pt idx="0">
                  <c:v>yTRAP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RUNGE!$E$16:$E$46</c:f>
              <c:numCache>
                <c:formatCode>0.0000</c:formatCode>
                <c:ptCount val="11"/>
                <c:pt idx="0">
                  <c:v>-1</c:v>
                </c:pt>
                <c:pt idx="1">
                  <c:v>-0.8</c:v>
                </c:pt>
                <c:pt idx="2">
                  <c:v>-0.60000000000000009</c:v>
                </c:pt>
                <c:pt idx="3">
                  <c:v>-0.40000000000000008</c:v>
                </c:pt>
                <c:pt idx="4">
                  <c:v>-0.20000000000000007</c:v>
                </c:pt>
                <c:pt idx="5">
                  <c:v>0</c:v>
                </c:pt>
                <c:pt idx="6">
                  <c:v>0.2</c:v>
                </c:pt>
                <c:pt idx="7">
                  <c:v>0.4</c:v>
                </c:pt>
                <c:pt idx="8">
                  <c:v>0.60000000000000009</c:v>
                </c:pt>
                <c:pt idx="9">
                  <c:v>0.8</c:v>
                </c:pt>
                <c:pt idx="10">
                  <c:v>1</c:v>
                </c:pt>
              </c:numCache>
            </c:numRef>
          </c:cat>
          <c:val>
            <c:numRef>
              <c:f>RUNGE!$J$16:$J$26</c:f>
              <c:numCache>
                <c:formatCode>0.0000</c:formatCode>
                <c:ptCount val="11"/>
                <c:pt idx="0">
                  <c:v>0.04</c:v>
                </c:pt>
                <c:pt idx="1">
                  <c:v>6.1237280153968995E-2</c:v>
                </c:pt>
                <c:pt idx="2">
                  <c:v>0.10507811060379597</c:v>
                </c:pt>
                <c:pt idx="3">
                  <c:v>0.21507811060379595</c:v>
                </c:pt>
                <c:pt idx="4">
                  <c:v>0.54507811060379585</c:v>
                </c:pt>
                <c:pt idx="5">
                  <c:v>0.79507811060379574</c:v>
                </c:pt>
                <c:pt idx="6">
                  <c:v>0.54507811060379574</c:v>
                </c:pt>
                <c:pt idx="7">
                  <c:v>0.21507811060379572</c:v>
                </c:pt>
                <c:pt idx="8">
                  <c:v>0.10507811060379575</c:v>
                </c:pt>
                <c:pt idx="9">
                  <c:v>6.1237280153968773E-2</c:v>
                </c:pt>
                <c:pt idx="10">
                  <c:v>3.9999999999999772E-2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D8-498E-A456-385319611E88}"/>
            </c:ext>
          </c:extLst>
        </c:ser>
        <c:ser>
          <c:idx val="5"/>
          <c:order val="5"/>
          <c:tx>
            <c:strRef>
              <c:f>RUNGE!$K$15</c:f>
              <c:strCache>
                <c:ptCount val="1"/>
                <c:pt idx="0">
                  <c:v>yEULERMOD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RUNGE!$E$16:$E$46</c:f>
              <c:numCache>
                <c:formatCode>0.0000</c:formatCode>
                <c:ptCount val="11"/>
                <c:pt idx="0">
                  <c:v>-1</c:v>
                </c:pt>
                <c:pt idx="1">
                  <c:v>-0.8</c:v>
                </c:pt>
                <c:pt idx="2">
                  <c:v>-0.60000000000000009</c:v>
                </c:pt>
                <c:pt idx="3">
                  <c:v>-0.40000000000000008</c:v>
                </c:pt>
                <c:pt idx="4">
                  <c:v>-0.20000000000000007</c:v>
                </c:pt>
                <c:pt idx="5">
                  <c:v>0</c:v>
                </c:pt>
                <c:pt idx="6">
                  <c:v>0.2</c:v>
                </c:pt>
                <c:pt idx="7">
                  <c:v>0.4</c:v>
                </c:pt>
                <c:pt idx="8">
                  <c:v>0.60000000000000009</c:v>
                </c:pt>
                <c:pt idx="9">
                  <c:v>0.8</c:v>
                </c:pt>
                <c:pt idx="10">
                  <c:v>1</c:v>
                </c:pt>
              </c:numCache>
            </c:numRef>
          </c:cat>
          <c:val>
            <c:numRef>
              <c:f>RUNGE!$K$16:$K$26</c:f>
              <c:numCache>
                <c:formatCode>0.0000</c:formatCode>
                <c:ptCount val="11"/>
                <c:pt idx="0">
                  <c:v>0.04</c:v>
                </c:pt>
                <c:pt idx="1">
                  <c:v>5.9930795847750865E-2</c:v>
                </c:pt>
                <c:pt idx="2">
                  <c:v>9.9802636360388802E-2</c:v>
                </c:pt>
                <c:pt idx="3">
                  <c:v>0.19492748772780852</c:v>
                </c:pt>
                <c:pt idx="4">
                  <c:v>0.4789511563668617</c:v>
                </c:pt>
                <c:pt idx="5">
                  <c:v>1.1189511563668617</c:v>
                </c:pt>
                <c:pt idx="6">
                  <c:v>0.47895115636686159</c:v>
                </c:pt>
                <c:pt idx="7">
                  <c:v>0.19492748772780838</c:v>
                </c:pt>
                <c:pt idx="8">
                  <c:v>9.9802636360388636E-2</c:v>
                </c:pt>
                <c:pt idx="9">
                  <c:v>5.9930795847750698E-2</c:v>
                </c:pt>
                <c:pt idx="10">
                  <c:v>3.9999999999999827E-2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7D8-498E-A456-385319611E88}"/>
            </c:ext>
          </c:extLst>
        </c:ser>
        <c:ser>
          <c:idx val="6"/>
          <c:order val="6"/>
          <c:tx>
            <c:strRef>
              <c:f>RUNGE!$L$15</c:f>
              <c:strCache>
                <c:ptCount val="1"/>
                <c:pt idx="0">
                  <c:v>yHEUN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RUNGE!$E$16:$E$46</c:f>
              <c:numCache>
                <c:formatCode>0.0000</c:formatCode>
                <c:ptCount val="11"/>
                <c:pt idx="0">
                  <c:v>-1</c:v>
                </c:pt>
                <c:pt idx="1">
                  <c:v>-0.8</c:v>
                </c:pt>
                <c:pt idx="2">
                  <c:v>-0.60000000000000009</c:v>
                </c:pt>
                <c:pt idx="3">
                  <c:v>-0.40000000000000008</c:v>
                </c:pt>
                <c:pt idx="4">
                  <c:v>-0.20000000000000007</c:v>
                </c:pt>
                <c:pt idx="5">
                  <c:v>0</c:v>
                </c:pt>
                <c:pt idx="6">
                  <c:v>0.2</c:v>
                </c:pt>
                <c:pt idx="7">
                  <c:v>0.4</c:v>
                </c:pt>
                <c:pt idx="8">
                  <c:v>0.60000000000000009</c:v>
                </c:pt>
                <c:pt idx="9">
                  <c:v>0.8</c:v>
                </c:pt>
                <c:pt idx="10">
                  <c:v>1</c:v>
                </c:pt>
              </c:numCache>
            </c:numRef>
          </c:cat>
          <c:val>
            <c:numRef>
              <c:f>RUNGE!$L$16:$L$46</c:f>
              <c:numCache>
                <c:formatCode>0.0000</c:formatCode>
                <c:ptCount val="11"/>
                <c:pt idx="0">
                  <c:v>0.04</c:v>
                </c:pt>
                <c:pt idx="1">
                  <c:v>6.1237280153968995E-2</c:v>
                </c:pt>
                <c:pt idx="2">
                  <c:v>0.10507811060379597</c:v>
                </c:pt>
                <c:pt idx="3">
                  <c:v>0.21507811060379595</c:v>
                </c:pt>
                <c:pt idx="4">
                  <c:v>0.54507811060379585</c:v>
                </c:pt>
                <c:pt idx="5">
                  <c:v>0.79507811060379607</c:v>
                </c:pt>
                <c:pt idx="6">
                  <c:v>0.54507811060379607</c:v>
                </c:pt>
                <c:pt idx="7">
                  <c:v>0.21507811060379606</c:v>
                </c:pt>
                <c:pt idx="8">
                  <c:v>0.10507811060379608</c:v>
                </c:pt>
                <c:pt idx="9">
                  <c:v>6.1237280153969106E-2</c:v>
                </c:pt>
                <c:pt idx="10">
                  <c:v>4.0000000000000105E-2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7D8-498E-A456-385319611E88}"/>
            </c:ext>
          </c:extLst>
        </c:ser>
        <c:ser>
          <c:idx val="7"/>
          <c:order val="7"/>
          <c:tx>
            <c:strRef>
              <c:f>RUNGE!$M$15</c:f>
              <c:strCache>
                <c:ptCount val="1"/>
                <c:pt idx="0">
                  <c:v>yRALST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RUNGE!$M$16:$M$26</c:f>
              <c:numCache>
                <c:formatCode>0.0000</c:formatCode>
                <c:ptCount val="11"/>
                <c:pt idx="0">
                  <c:v>0.04</c:v>
                </c:pt>
                <c:pt idx="1">
                  <c:v>6.0525340741577074E-2</c:v>
                </c:pt>
                <c:pt idx="2">
                  <c:v>0.1021655145354963</c:v>
                </c:pt>
                <c:pt idx="3">
                  <c:v>0.2037894915787527</c:v>
                </c:pt>
                <c:pt idx="4">
                  <c:v>0.51093999723015049</c:v>
                </c:pt>
                <c:pt idx="5">
                  <c:v>0.97287771349312635</c:v>
                </c:pt>
                <c:pt idx="6">
                  <c:v>0.56327771349312628</c:v>
                </c:pt>
                <c:pt idx="7">
                  <c:v>0.25523037621501976</c:v>
                </c:pt>
                <c:pt idx="8">
                  <c:v>0.15188549902390677</c:v>
                </c:pt>
                <c:pt idx="9">
                  <c:v>0.10984731097618033</c:v>
                </c:pt>
                <c:pt idx="10">
                  <c:v>8.9212613431445348E-2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7D8-498E-A456-385319611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3556783"/>
        <c:axId val="1613563023"/>
        <c:extLst/>
      </c:lineChart>
      <c:catAx>
        <c:axId val="1613556783"/>
        <c:scaling>
          <c:orientation val="minMax"/>
        </c:scaling>
        <c:delete val="0"/>
        <c:axPos val="b"/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13563023"/>
        <c:crosses val="autoZero"/>
        <c:auto val="1"/>
        <c:lblAlgn val="ctr"/>
        <c:lblOffset val="100"/>
        <c:noMultiLvlLbl val="0"/>
      </c:catAx>
      <c:valAx>
        <c:axId val="1613563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13556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922796407288007E-2"/>
          <c:y val="1.3036668462044848E-2"/>
          <c:w val="0.94017303553293086"/>
          <c:h val="0.86626037298940439"/>
        </c:manualLayout>
      </c:layout>
      <c:lineChart>
        <c:grouping val="standard"/>
        <c:varyColors val="0"/>
        <c:ser>
          <c:idx val="0"/>
          <c:order val="0"/>
          <c:tx>
            <c:strRef>
              <c:f>'EXP(x^2)'!$F$15</c:f>
              <c:strCache>
                <c:ptCount val="1"/>
                <c:pt idx="0">
                  <c:v>yEXACTA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'EXP(x^2)'!$E$16:$E$46</c:f>
              <c:numCache>
                <c:formatCode>0.0000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</c:numCache>
            </c:numRef>
          </c:cat>
          <c:val>
            <c:numRef>
              <c:f>'EXP(x^2)'!$F$16:$F$46</c:f>
              <c:numCache>
                <c:formatCode>0.0000</c:formatCode>
                <c:ptCount val="11"/>
                <c:pt idx="0">
                  <c:v>1</c:v>
                </c:pt>
                <c:pt idx="1">
                  <c:v>1.0100501670841679</c:v>
                </c:pt>
                <c:pt idx="2">
                  <c:v>1.0408107741923882</c:v>
                </c:pt>
                <c:pt idx="3">
                  <c:v>1.0941742837052104</c:v>
                </c:pt>
                <c:pt idx="4">
                  <c:v>1.1735108709918103</c:v>
                </c:pt>
                <c:pt idx="5">
                  <c:v>1.2840254166877414</c:v>
                </c:pt>
                <c:pt idx="6">
                  <c:v>1.4333294145603401</c:v>
                </c:pt>
                <c:pt idx="7">
                  <c:v>1.6323162199553789</c:v>
                </c:pt>
                <c:pt idx="8">
                  <c:v>1.8964808793049512</c:v>
                </c:pt>
                <c:pt idx="9">
                  <c:v>2.2479079866764708</c:v>
                </c:pt>
                <c:pt idx="10">
                  <c:v>2.7182818284590446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35-4D47-88F5-C209951F6AA9}"/>
            </c:ext>
          </c:extLst>
        </c:ser>
        <c:ser>
          <c:idx val="1"/>
          <c:order val="1"/>
          <c:tx>
            <c:strRef>
              <c:f>'EXP(x^2)'!$G$15</c:f>
              <c:strCache>
                <c:ptCount val="1"/>
                <c:pt idx="0">
                  <c:v>yEULER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'EXP(x^2)'!$E$16:$E$46</c:f>
              <c:numCache>
                <c:formatCode>0.0000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</c:numCache>
            </c:numRef>
          </c:cat>
          <c:val>
            <c:numRef>
              <c:f>'EXP(x^2)'!$G$16:$G$46</c:f>
              <c:numCache>
                <c:formatCode>0.0000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1.02</c:v>
                </c:pt>
                <c:pt idx="3">
                  <c:v>1.0608</c:v>
                </c:pt>
                <c:pt idx="4">
                  <c:v>1.1244479999999999</c:v>
                </c:pt>
                <c:pt idx="5">
                  <c:v>1.2144038399999999</c:v>
                </c:pt>
                <c:pt idx="6">
                  <c:v>1.3358442239999999</c:v>
                </c:pt>
                <c:pt idx="7">
                  <c:v>1.4961455308799998</c:v>
                </c:pt>
                <c:pt idx="8">
                  <c:v>1.7056059052031998</c:v>
                </c:pt>
                <c:pt idx="9">
                  <c:v>1.9785028500357118</c:v>
                </c:pt>
                <c:pt idx="10">
                  <c:v>2.3346333630421401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35-4D47-88F5-C209951F6AA9}"/>
            </c:ext>
          </c:extLst>
        </c:ser>
        <c:ser>
          <c:idx val="2"/>
          <c:order val="2"/>
          <c:tx>
            <c:strRef>
              <c:f>'EXP(x^2)'!$H$15</c:f>
              <c:strCache>
                <c:ptCount val="1"/>
                <c:pt idx="0">
                  <c:v>yDC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'EXP(x^2)'!$E$16:$E$46</c:f>
              <c:numCache>
                <c:formatCode>0.0000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</c:numCache>
            </c:numRef>
          </c:cat>
          <c:val>
            <c:numRef>
              <c:f>'EXP(x^2)'!$H$16:$H$46</c:f>
              <c:numCache>
                <c:formatCode>0.0000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1.04</c:v>
                </c:pt>
                <c:pt idx="3">
                  <c:v>1.0831999999999999</c:v>
                </c:pt>
                <c:pt idx="4">
                  <c:v>1.1699840000000001</c:v>
                </c:pt>
                <c:pt idx="5">
                  <c:v>1.27039744</c:v>
                </c:pt>
                <c:pt idx="6">
                  <c:v>1.4240634880000003</c:v>
                </c:pt>
                <c:pt idx="7">
                  <c:v>1.61217267712</c:v>
                </c:pt>
                <c:pt idx="8">
                  <c:v>1.8754718375936004</c:v>
                </c:pt>
                <c:pt idx="9">
                  <c:v>2.212323665149952</c:v>
                </c:pt>
                <c:pt idx="10">
                  <c:v>2.6719083570475832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35-4D47-88F5-C209951F6AA9}"/>
            </c:ext>
          </c:extLst>
        </c:ser>
        <c:ser>
          <c:idx val="3"/>
          <c:order val="3"/>
          <c:tx>
            <c:strRef>
              <c:f>'EXP(x^2)'!$I$15</c:f>
              <c:strCache>
                <c:ptCount val="1"/>
                <c:pt idx="0">
                  <c:v>yEULERB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'EXP(x^2)'!$E$16:$E$46</c:f>
              <c:numCache>
                <c:formatCode>0.0000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</c:numCache>
            </c:numRef>
          </c:cat>
          <c:val>
            <c:numRef>
              <c:f>'EXP(x^2)'!$I$16:$I$46</c:f>
              <c:numCache>
                <c:formatCode>0.0000</c:formatCode>
                <c:ptCount val="11"/>
                <c:pt idx="0">
                  <c:v>1</c:v>
                </c:pt>
                <c:pt idx="1">
                  <c:v>1.0204081632653061</c:v>
                </c:pt>
                <c:pt idx="2">
                  <c:v>1.0629251700680273</c:v>
                </c:pt>
                <c:pt idx="3">
                  <c:v>1.1307714575191781</c:v>
                </c:pt>
                <c:pt idx="4">
                  <c:v>1.2290994103469328</c:v>
                </c:pt>
                <c:pt idx="5">
                  <c:v>1.3656660114965919</c:v>
                </c:pt>
                <c:pt idx="6">
                  <c:v>1.5518931948824908</c:v>
                </c:pt>
                <c:pt idx="7">
                  <c:v>1.804526970793594</c:v>
                </c:pt>
                <c:pt idx="8">
                  <c:v>2.1482463938018976</c:v>
                </c:pt>
                <c:pt idx="9">
                  <c:v>2.6198126753681676</c:v>
                </c:pt>
                <c:pt idx="10">
                  <c:v>3.2747658442102092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35-4D47-88F5-C209951F6AA9}"/>
            </c:ext>
          </c:extLst>
        </c:ser>
        <c:ser>
          <c:idx val="4"/>
          <c:order val="4"/>
          <c:tx>
            <c:strRef>
              <c:f>'EXP(x^2)'!$J$15</c:f>
              <c:strCache>
                <c:ptCount val="1"/>
                <c:pt idx="0">
                  <c:v>yTRAP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'EXP(x^2)'!$E$16:$E$46</c:f>
              <c:numCache>
                <c:formatCode>0.0000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</c:numCache>
            </c:numRef>
          </c:cat>
          <c:val>
            <c:numRef>
              <c:f>'EXP(x^2)'!$J$16:$J$26</c:f>
              <c:numCache>
                <c:formatCode>0.0000</c:formatCode>
                <c:ptCount val="11"/>
                <c:pt idx="0">
                  <c:v>1</c:v>
                </c:pt>
                <c:pt idx="1">
                  <c:v>1.0101010101010102</c:v>
                </c:pt>
                <c:pt idx="2">
                  <c:v>1.0410224695938983</c:v>
                </c:pt>
                <c:pt idx="3">
                  <c:v>1.0946834216348209</c:v>
                </c:pt>
                <c:pt idx="4">
                  <c:v>1.1745040877956934</c:v>
                </c:pt>
                <c:pt idx="5">
                  <c:v>1.28577289611318</c:v>
                </c:pt>
                <c:pt idx="6">
                  <c:v>1.4362356818285522</c:v>
                </c:pt>
                <c:pt idx="7">
                  <c:v>1.6369998093959843</c:v>
                </c:pt>
                <c:pt idx="8">
                  <c:v>1.903901952232286</c:v>
                </c:pt>
                <c:pt idx="9">
                  <c:v>2.2595759433086471</c:v>
                </c:pt>
                <c:pt idx="10">
                  <c:v>2.7365975313404722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35-4D47-88F5-C209951F6AA9}"/>
            </c:ext>
          </c:extLst>
        </c:ser>
        <c:ser>
          <c:idx val="5"/>
          <c:order val="5"/>
          <c:tx>
            <c:strRef>
              <c:f>'EXP(x^2)'!$K$15</c:f>
              <c:strCache>
                <c:ptCount val="1"/>
                <c:pt idx="0">
                  <c:v>yEULERMOD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'EXP(x^2)'!$E$16:$E$46</c:f>
              <c:numCache>
                <c:formatCode>0.0000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</c:numCache>
            </c:numRef>
          </c:cat>
          <c:val>
            <c:numRef>
              <c:f>'EXP(x^2)'!$K$16:$K$26</c:f>
              <c:numCache>
                <c:formatCode>0.0000</c:formatCode>
                <c:ptCount val="11"/>
                <c:pt idx="0">
                  <c:v>1</c:v>
                </c:pt>
                <c:pt idx="1">
                  <c:v>1.01</c:v>
                </c:pt>
                <c:pt idx="2">
                  <c:v>1.0406029999999999</c:v>
                </c:pt>
                <c:pt idx="3">
                  <c:v>1.093673753</c:v>
                </c:pt>
                <c:pt idx="4">
                  <c:v>1.1725276305912999</c:v>
                </c:pt>
                <c:pt idx="5">
                  <c:v>1.2822762168146455</c:v>
                </c:pt>
                <c:pt idx="6">
                  <c:v>1.430379119856737</c:v>
                </c:pt>
                <c:pt idx="7">
                  <c:v>1.6274853625729955</c:v>
                </c:pt>
                <c:pt idx="8">
                  <c:v>1.8886967632659613</c:v>
                </c:pt>
                <c:pt idx="9">
                  <c:v>2.2354614890015916</c:v>
                </c:pt>
                <c:pt idx="10">
                  <c:v>2.6984255633738212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E35-4D47-88F5-C209951F6AA9}"/>
            </c:ext>
          </c:extLst>
        </c:ser>
        <c:ser>
          <c:idx val="6"/>
          <c:order val="6"/>
          <c:tx>
            <c:strRef>
              <c:f>'EXP(x^2)'!$L$15</c:f>
              <c:strCache>
                <c:ptCount val="1"/>
                <c:pt idx="0">
                  <c:v>yHEUN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'EXP(x^2)'!$E$16:$E$46</c:f>
              <c:numCache>
                <c:formatCode>0.0000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</c:numCache>
            </c:numRef>
          </c:cat>
          <c:val>
            <c:numRef>
              <c:f>'EXP(x^2)'!$L$16:$L$46</c:f>
              <c:numCache>
                <c:formatCode>0.0000</c:formatCode>
                <c:ptCount val="11"/>
                <c:pt idx="0">
                  <c:v>1</c:v>
                </c:pt>
                <c:pt idx="1">
                  <c:v>1.01</c:v>
                </c:pt>
                <c:pt idx="2">
                  <c:v>1.0407040000000001</c:v>
                </c:pt>
                <c:pt idx="3">
                  <c:v>1.0939880448000001</c:v>
                </c:pt>
                <c:pt idx="4">
                  <c:v>1.1731927792435202</c:v>
                </c:pt>
                <c:pt idx="5">
                  <c:v>1.283472900492411</c:v>
                </c:pt>
                <c:pt idx="6">
                  <c:v>1.4323557569495307</c:v>
                </c:pt>
                <c:pt idx="7">
                  <c:v>1.6305937937113457</c:v>
                </c:pt>
                <c:pt idx="8">
                  <c:v>1.8934455132576147</c:v>
                </c:pt>
                <c:pt idx="9">
                  <c:v>2.2425968659023185</c:v>
                </c:pt>
                <c:pt idx="10">
                  <c:v>2.7090570140100008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E35-4D47-88F5-C209951F6AA9}"/>
            </c:ext>
          </c:extLst>
        </c:ser>
        <c:ser>
          <c:idx val="7"/>
          <c:order val="7"/>
          <c:tx>
            <c:strRef>
              <c:f>'EXP(x^2)'!$M$15</c:f>
              <c:strCache>
                <c:ptCount val="1"/>
                <c:pt idx="0">
                  <c:v>yRALST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'EXP(x^2)'!$M$16:$M$46</c:f>
              <c:numCache>
                <c:formatCode>0.0000</c:formatCode>
                <c:ptCount val="11"/>
                <c:pt idx="0">
                  <c:v>1</c:v>
                </c:pt>
                <c:pt idx="1">
                  <c:v>1.01</c:v>
                </c:pt>
                <c:pt idx="2">
                  <c:v>1.0406534999999999</c:v>
                </c:pt>
                <c:pt idx="3">
                  <c:v>1.0938308938499999</c:v>
                </c:pt>
                <c:pt idx="4">
                  <c:v>1.1728601759306623</c:v>
                </c:pt>
                <c:pt idx="5">
                  <c:v>1.2828744604329585</c:v>
                </c:pt>
                <c:pt idx="6">
                  <c:v>1.4313671792280735</c:v>
                </c:pt>
                <c:pt idx="7">
                  <c:v>1.6290389866794706</c:v>
                </c:pt>
                <c:pt idx="8">
                  <c:v>1.8910699076868633</c:v>
                </c:pt>
                <c:pt idx="9">
                  <c:v>2.2390267707012463</c:v>
                </c:pt>
                <c:pt idx="10">
                  <c:v>2.70373677696029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35-4D47-88F5-C209951F6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3556783"/>
        <c:axId val="1613563023"/>
        <c:extLst/>
      </c:lineChart>
      <c:catAx>
        <c:axId val="1613556783"/>
        <c:scaling>
          <c:orientation val="minMax"/>
        </c:scaling>
        <c:delete val="0"/>
        <c:axPos val="b"/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13563023"/>
        <c:crosses val="autoZero"/>
        <c:auto val="1"/>
        <c:lblAlgn val="ctr"/>
        <c:lblOffset val="100"/>
        <c:noMultiLvlLbl val="0"/>
      </c:catAx>
      <c:valAx>
        <c:axId val="1613563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13556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922796407288007E-2"/>
          <c:y val="1.3036668462044848E-2"/>
          <c:w val="0.94017303553293086"/>
          <c:h val="0.86626037298940439"/>
        </c:manualLayout>
      </c:layout>
      <c:lineChart>
        <c:grouping val="standard"/>
        <c:varyColors val="0"/>
        <c:ser>
          <c:idx val="0"/>
          <c:order val="0"/>
          <c:tx>
            <c:strRef>
              <c:f>'x-1+E^(-x)'!$F$15</c:f>
              <c:strCache>
                <c:ptCount val="1"/>
                <c:pt idx="0">
                  <c:v>yEXACTA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'x-1+E^(-x)'!$E$16:$E$46</c:f>
              <c:numCache>
                <c:formatCode>0.0000</c:formatCode>
                <c:ptCount val="31"/>
                <c:pt idx="0">
                  <c:v>-1</c:v>
                </c:pt>
                <c:pt idx="1">
                  <c:v>-0.9</c:v>
                </c:pt>
                <c:pt idx="2">
                  <c:v>-0.8</c:v>
                </c:pt>
                <c:pt idx="3">
                  <c:v>-0.70000000000000007</c:v>
                </c:pt>
                <c:pt idx="4">
                  <c:v>-0.60000000000000009</c:v>
                </c:pt>
                <c:pt idx="5">
                  <c:v>-0.50000000000000011</c:v>
                </c:pt>
                <c:pt idx="6">
                  <c:v>-0.40000000000000013</c:v>
                </c:pt>
                <c:pt idx="7">
                  <c:v>-0.30000000000000016</c:v>
                </c:pt>
                <c:pt idx="8">
                  <c:v>-0.20000000000000015</c:v>
                </c:pt>
                <c:pt idx="9">
                  <c:v>-0.10000000000000014</c:v>
                </c:pt>
                <c:pt idx="10">
                  <c:v>-1.3877787807814457E-16</c:v>
                </c:pt>
                <c:pt idx="11">
                  <c:v>9.9999999999999867E-2</c:v>
                </c:pt>
                <c:pt idx="12">
                  <c:v>0.19999999999999987</c:v>
                </c:pt>
                <c:pt idx="13">
                  <c:v>0.29999999999999988</c:v>
                </c:pt>
                <c:pt idx="14">
                  <c:v>0.39999999999999991</c:v>
                </c:pt>
                <c:pt idx="15">
                  <c:v>0.49999999999999989</c:v>
                </c:pt>
                <c:pt idx="16">
                  <c:v>0.59999999999999987</c:v>
                </c:pt>
                <c:pt idx="17">
                  <c:v>0.69999999999999984</c:v>
                </c:pt>
                <c:pt idx="18">
                  <c:v>0.79999999999999982</c:v>
                </c:pt>
                <c:pt idx="19">
                  <c:v>0.8999999999999998</c:v>
                </c:pt>
                <c:pt idx="20">
                  <c:v>0.99999999999999978</c:v>
                </c:pt>
                <c:pt idx="21">
                  <c:v>1.0999999999999999</c:v>
                </c:pt>
                <c:pt idx="22">
                  <c:v>1.2</c:v>
                </c:pt>
                <c:pt idx="23">
                  <c:v>1.3</c:v>
                </c:pt>
                <c:pt idx="24">
                  <c:v>1.4000000000000001</c:v>
                </c:pt>
                <c:pt idx="25">
                  <c:v>1.5000000000000002</c:v>
                </c:pt>
                <c:pt idx="26">
                  <c:v>1.6000000000000003</c:v>
                </c:pt>
                <c:pt idx="27">
                  <c:v>1.7000000000000004</c:v>
                </c:pt>
                <c:pt idx="28">
                  <c:v>1.8000000000000005</c:v>
                </c:pt>
                <c:pt idx="29">
                  <c:v>1.9000000000000006</c:v>
                </c:pt>
                <c:pt idx="30">
                  <c:v>2.0000000000000004</c:v>
                </c:pt>
              </c:numCache>
            </c:numRef>
          </c:cat>
          <c:val>
            <c:numRef>
              <c:f>'x-1+E^(-x)'!$F$16:$F$46</c:f>
              <c:numCache>
                <c:formatCode>0.0000</c:formatCode>
                <c:ptCount val="31"/>
                <c:pt idx="0">
                  <c:v>0.71828182845904509</c:v>
                </c:pt>
                <c:pt idx="1">
                  <c:v>0.55960311115694994</c:v>
                </c:pt>
                <c:pt idx="2">
                  <c:v>0.42554092849246783</c:v>
                </c:pt>
                <c:pt idx="3">
                  <c:v>0.31375270747047646</c:v>
                </c:pt>
                <c:pt idx="4">
                  <c:v>0.22211880039050902</c:v>
                </c:pt>
                <c:pt idx="5">
                  <c:v>0.14872127070012819</c:v>
                </c:pt>
                <c:pt idx="6">
                  <c:v>9.1824697641270436E-2</c:v>
                </c:pt>
                <c:pt idx="7">
                  <c:v>4.9858807576003361E-2</c:v>
                </c:pt>
                <c:pt idx="8">
                  <c:v>2.1402758160169899E-2</c:v>
                </c:pt>
                <c:pt idx="9">
                  <c:v>5.1709180756476236E-3</c:v>
                </c:pt>
                <c:pt idx="10">
                  <c:v>0</c:v>
                </c:pt>
                <c:pt idx="11">
                  <c:v>4.8374180359596064E-3</c:v>
                </c:pt>
                <c:pt idx="12">
                  <c:v>1.8730753077981888E-2</c:v>
                </c:pt>
                <c:pt idx="13">
                  <c:v>4.0818220681717809E-2</c:v>
                </c:pt>
                <c:pt idx="14">
                  <c:v>7.0320046035639239E-2</c:v>
                </c:pt>
                <c:pt idx="15">
                  <c:v>0.10653065971263342</c:v>
                </c:pt>
                <c:pt idx="16">
                  <c:v>0.14881163609402637</c:v>
                </c:pt>
                <c:pt idx="17">
                  <c:v>0.19658530379140937</c:v>
                </c:pt>
                <c:pt idx="18">
                  <c:v>0.24932896411722139</c:v>
                </c:pt>
                <c:pt idx="19">
                  <c:v>0.30656965974059913</c:v>
                </c:pt>
                <c:pt idx="20">
                  <c:v>0.36787944117144211</c:v>
                </c:pt>
                <c:pt idx="21">
                  <c:v>0.43287108369807958</c:v>
                </c:pt>
                <c:pt idx="22">
                  <c:v>0.50119421191220215</c:v>
                </c:pt>
                <c:pt idx="23">
                  <c:v>0.57253179303401258</c:v>
                </c:pt>
                <c:pt idx="24">
                  <c:v>0.64659696394160648</c:v>
                </c:pt>
                <c:pt idx="25">
                  <c:v>0.7231301601484299</c:v>
                </c:pt>
                <c:pt idx="26">
                  <c:v>0.80189651799465578</c:v>
                </c:pt>
                <c:pt idx="27">
                  <c:v>0.88268352405273509</c:v>
                </c:pt>
                <c:pt idx="28">
                  <c:v>0.96529888822158694</c:v>
                </c:pt>
                <c:pt idx="29">
                  <c:v>1.0495686192226357</c:v>
                </c:pt>
                <c:pt idx="30">
                  <c:v>1.1353352832366133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A0-47E1-BA11-61272023B27B}"/>
            </c:ext>
          </c:extLst>
        </c:ser>
        <c:ser>
          <c:idx val="1"/>
          <c:order val="1"/>
          <c:tx>
            <c:strRef>
              <c:f>'x-1+E^(-x)'!$G$15</c:f>
              <c:strCache>
                <c:ptCount val="1"/>
                <c:pt idx="0">
                  <c:v>yEULER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'x-1+E^(-x)'!$E$16:$E$46</c:f>
              <c:numCache>
                <c:formatCode>0.0000</c:formatCode>
                <c:ptCount val="31"/>
                <c:pt idx="0">
                  <c:v>-1</c:v>
                </c:pt>
                <c:pt idx="1">
                  <c:v>-0.9</c:v>
                </c:pt>
                <c:pt idx="2">
                  <c:v>-0.8</c:v>
                </c:pt>
                <c:pt idx="3">
                  <c:v>-0.70000000000000007</c:v>
                </c:pt>
                <c:pt idx="4">
                  <c:v>-0.60000000000000009</c:v>
                </c:pt>
                <c:pt idx="5">
                  <c:v>-0.50000000000000011</c:v>
                </c:pt>
                <c:pt idx="6">
                  <c:v>-0.40000000000000013</c:v>
                </c:pt>
                <c:pt idx="7">
                  <c:v>-0.30000000000000016</c:v>
                </c:pt>
                <c:pt idx="8">
                  <c:v>-0.20000000000000015</c:v>
                </c:pt>
                <c:pt idx="9">
                  <c:v>-0.10000000000000014</c:v>
                </c:pt>
                <c:pt idx="10">
                  <c:v>-1.3877787807814457E-16</c:v>
                </c:pt>
                <c:pt idx="11">
                  <c:v>9.9999999999999867E-2</c:v>
                </c:pt>
                <c:pt idx="12">
                  <c:v>0.19999999999999987</c:v>
                </c:pt>
                <c:pt idx="13">
                  <c:v>0.29999999999999988</c:v>
                </c:pt>
                <c:pt idx="14">
                  <c:v>0.39999999999999991</c:v>
                </c:pt>
                <c:pt idx="15">
                  <c:v>0.49999999999999989</c:v>
                </c:pt>
                <c:pt idx="16">
                  <c:v>0.59999999999999987</c:v>
                </c:pt>
                <c:pt idx="17">
                  <c:v>0.69999999999999984</c:v>
                </c:pt>
                <c:pt idx="18">
                  <c:v>0.79999999999999982</c:v>
                </c:pt>
                <c:pt idx="19">
                  <c:v>0.8999999999999998</c:v>
                </c:pt>
                <c:pt idx="20">
                  <c:v>0.99999999999999978</c:v>
                </c:pt>
                <c:pt idx="21">
                  <c:v>1.0999999999999999</c:v>
                </c:pt>
                <c:pt idx="22">
                  <c:v>1.2</c:v>
                </c:pt>
                <c:pt idx="23">
                  <c:v>1.3</c:v>
                </c:pt>
                <c:pt idx="24">
                  <c:v>1.4000000000000001</c:v>
                </c:pt>
                <c:pt idx="25">
                  <c:v>1.5000000000000002</c:v>
                </c:pt>
                <c:pt idx="26">
                  <c:v>1.6000000000000003</c:v>
                </c:pt>
                <c:pt idx="27">
                  <c:v>1.7000000000000004</c:v>
                </c:pt>
                <c:pt idx="28">
                  <c:v>1.8000000000000005</c:v>
                </c:pt>
                <c:pt idx="29">
                  <c:v>1.9000000000000006</c:v>
                </c:pt>
                <c:pt idx="30">
                  <c:v>2.0000000000000004</c:v>
                </c:pt>
              </c:numCache>
            </c:numRef>
          </c:cat>
          <c:val>
            <c:numRef>
              <c:f>'x-1+E^(-x)'!$G$16:$G$46</c:f>
              <c:numCache>
                <c:formatCode>0.0000</c:formatCode>
                <c:ptCount val="31"/>
                <c:pt idx="0">
                  <c:v>0.71828182845904509</c:v>
                </c:pt>
                <c:pt idx="1">
                  <c:v>0.54645364561314058</c:v>
                </c:pt>
                <c:pt idx="2">
                  <c:v>0.40180828105182653</c:v>
                </c:pt>
                <c:pt idx="3">
                  <c:v>0.28162745294664387</c:v>
                </c:pt>
                <c:pt idx="4">
                  <c:v>0.18346470765197948</c:v>
                </c:pt>
                <c:pt idx="5">
                  <c:v>0.10511823688678151</c:v>
                </c:pt>
                <c:pt idx="6">
                  <c:v>4.4606413198103351E-2</c:v>
                </c:pt>
                <c:pt idx="7">
                  <c:v>1.457718782930037E-4</c:v>
                </c:pt>
                <c:pt idx="8">
                  <c:v>-2.9868805309536315E-2</c:v>
                </c:pt>
                <c:pt idx="9">
                  <c:v>-4.6881924778582704E-2</c:v>
                </c:pt>
                <c:pt idx="10">
                  <c:v>-5.2193732300724452E-2</c:v>
                </c:pt>
                <c:pt idx="11">
                  <c:v>-4.6974359070652019E-2</c:v>
                </c:pt>
                <c:pt idx="12">
                  <c:v>-3.2276923163586831E-2</c:v>
                </c:pt>
                <c:pt idx="13">
                  <c:v>-9.049230847228161E-3</c:v>
                </c:pt>
                <c:pt idx="14">
                  <c:v>2.1855692237494641E-2</c:v>
                </c:pt>
                <c:pt idx="15">
                  <c:v>5.9670123013745177E-2</c:v>
                </c:pt>
                <c:pt idx="16">
                  <c:v>0.10370311071237065</c:v>
                </c:pt>
                <c:pt idx="17">
                  <c:v>0.15333279964113358</c:v>
                </c:pt>
                <c:pt idx="18">
                  <c:v>0.20799951967702021</c:v>
                </c:pt>
                <c:pt idx="19">
                  <c:v>0.26719956770931819</c:v>
                </c:pt>
                <c:pt idx="20">
                  <c:v>0.33047961093838635</c:v>
                </c:pt>
                <c:pt idx="21">
                  <c:v>0.39743164984454771</c:v>
                </c:pt>
                <c:pt idx="22">
                  <c:v>0.46768848486009296</c:v>
                </c:pt>
                <c:pt idx="23">
                  <c:v>0.54091963637408369</c:v>
                </c:pt>
                <c:pt idx="24">
                  <c:v>0.61682767273667527</c:v>
                </c:pt>
                <c:pt idx="25">
                  <c:v>0.69514490546300778</c:v>
                </c:pt>
                <c:pt idx="26">
                  <c:v>0.77563041491670703</c:v>
                </c:pt>
                <c:pt idx="27">
                  <c:v>0.85806737342503636</c:v>
                </c:pt>
                <c:pt idx="28">
                  <c:v>0.94226063608253274</c:v>
                </c:pt>
                <c:pt idx="29">
                  <c:v>1.0280345724742794</c:v>
                </c:pt>
                <c:pt idx="30">
                  <c:v>1.1152311152268515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A0-47E1-BA11-61272023B27B}"/>
            </c:ext>
          </c:extLst>
        </c:ser>
        <c:ser>
          <c:idx val="2"/>
          <c:order val="2"/>
          <c:tx>
            <c:strRef>
              <c:f>'x-1+E^(-x)'!$H$15</c:f>
              <c:strCache>
                <c:ptCount val="1"/>
                <c:pt idx="0">
                  <c:v>yDC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'x-1+E^(-x)'!$E$16:$E$46</c:f>
              <c:numCache>
                <c:formatCode>0.0000</c:formatCode>
                <c:ptCount val="31"/>
                <c:pt idx="0">
                  <c:v>-1</c:v>
                </c:pt>
                <c:pt idx="1">
                  <c:v>-0.9</c:v>
                </c:pt>
                <c:pt idx="2">
                  <c:v>-0.8</c:v>
                </c:pt>
                <c:pt idx="3">
                  <c:v>-0.70000000000000007</c:v>
                </c:pt>
                <c:pt idx="4">
                  <c:v>-0.60000000000000009</c:v>
                </c:pt>
                <c:pt idx="5">
                  <c:v>-0.50000000000000011</c:v>
                </c:pt>
                <c:pt idx="6">
                  <c:v>-0.40000000000000013</c:v>
                </c:pt>
                <c:pt idx="7">
                  <c:v>-0.30000000000000016</c:v>
                </c:pt>
                <c:pt idx="8">
                  <c:v>-0.20000000000000015</c:v>
                </c:pt>
                <c:pt idx="9">
                  <c:v>-0.10000000000000014</c:v>
                </c:pt>
                <c:pt idx="10">
                  <c:v>-1.3877787807814457E-16</c:v>
                </c:pt>
                <c:pt idx="11">
                  <c:v>9.9999999999999867E-2</c:v>
                </c:pt>
                <c:pt idx="12">
                  <c:v>0.19999999999999987</c:v>
                </c:pt>
                <c:pt idx="13">
                  <c:v>0.29999999999999988</c:v>
                </c:pt>
                <c:pt idx="14">
                  <c:v>0.39999999999999991</c:v>
                </c:pt>
                <c:pt idx="15">
                  <c:v>0.49999999999999989</c:v>
                </c:pt>
                <c:pt idx="16">
                  <c:v>0.59999999999999987</c:v>
                </c:pt>
                <c:pt idx="17">
                  <c:v>0.69999999999999984</c:v>
                </c:pt>
                <c:pt idx="18">
                  <c:v>0.79999999999999982</c:v>
                </c:pt>
                <c:pt idx="19">
                  <c:v>0.8999999999999998</c:v>
                </c:pt>
                <c:pt idx="20">
                  <c:v>0.99999999999999978</c:v>
                </c:pt>
                <c:pt idx="21">
                  <c:v>1.0999999999999999</c:v>
                </c:pt>
                <c:pt idx="22">
                  <c:v>1.2</c:v>
                </c:pt>
                <c:pt idx="23">
                  <c:v>1.3</c:v>
                </c:pt>
                <c:pt idx="24">
                  <c:v>1.4000000000000001</c:v>
                </c:pt>
                <c:pt idx="25">
                  <c:v>1.5000000000000002</c:v>
                </c:pt>
                <c:pt idx="26">
                  <c:v>1.6000000000000003</c:v>
                </c:pt>
                <c:pt idx="27">
                  <c:v>1.7000000000000004</c:v>
                </c:pt>
                <c:pt idx="28">
                  <c:v>1.8000000000000005</c:v>
                </c:pt>
                <c:pt idx="29">
                  <c:v>1.9000000000000006</c:v>
                </c:pt>
                <c:pt idx="30">
                  <c:v>2.0000000000000004</c:v>
                </c:pt>
              </c:numCache>
            </c:numRef>
          </c:cat>
          <c:val>
            <c:numRef>
              <c:f>'x-1+E^(-x)'!$H$16:$H$46</c:f>
              <c:numCache>
                <c:formatCode>0.0000</c:formatCode>
                <c:ptCount val="31"/>
                <c:pt idx="0">
                  <c:v>0.71828182845904509</c:v>
                </c:pt>
                <c:pt idx="1">
                  <c:v>0.54645364561314058</c:v>
                </c:pt>
                <c:pt idx="2">
                  <c:v>0.42899109933641694</c:v>
                </c:pt>
                <c:pt idx="3">
                  <c:v>0.30065542574585713</c:v>
                </c:pt>
                <c:pt idx="4">
                  <c:v>0.22886001418724547</c:v>
                </c:pt>
                <c:pt idx="5">
                  <c:v>0.13488342290840802</c:v>
                </c:pt>
                <c:pt idx="6">
                  <c:v>0.10188332960556384</c:v>
                </c:pt>
                <c:pt idx="7">
                  <c:v>3.4506756987295203E-2</c:v>
                </c:pt>
                <c:pt idx="8">
                  <c:v>3.4981978208104766E-2</c:v>
                </c:pt>
                <c:pt idx="9">
                  <c:v>-1.2489638654325778E-2</c:v>
                </c:pt>
                <c:pt idx="10">
                  <c:v>1.7479905938969895E-2</c:v>
                </c:pt>
                <c:pt idx="11">
                  <c:v>-1.5985619842119787E-2</c:v>
                </c:pt>
                <c:pt idx="12">
                  <c:v>4.067702990739383E-2</c:v>
                </c:pt>
                <c:pt idx="13">
                  <c:v>1.5878974176401422E-2</c:v>
                </c:pt>
                <c:pt idx="14">
                  <c:v>9.7501235072113529E-2</c:v>
                </c:pt>
                <c:pt idx="15">
                  <c:v>7.6378727161978702E-2</c:v>
                </c:pt>
                <c:pt idx="16">
                  <c:v>0.18222548963971777</c:v>
                </c:pt>
                <c:pt idx="17">
                  <c:v>0.15993362923403515</c:v>
                </c:pt>
                <c:pt idx="18">
                  <c:v>0.29023876379291069</c:v>
                </c:pt>
                <c:pt idx="19">
                  <c:v>0.26188587647545297</c:v>
                </c:pt>
                <c:pt idx="20">
                  <c:v>0.41786158849782007</c:v>
                </c:pt>
                <c:pt idx="21">
                  <c:v>0.3783135587758889</c:v>
                </c:pt>
                <c:pt idx="22">
                  <c:v>0.56219887674264224</c:v>
                </c:pt>
                <c:pt idx="23">
                  <c:v>0.50587378342736045</c:v>
                </c:pt>
                <c:pt idx="24">
                  <c:v>0.7210241200571702</c:v>
                </c:pt>
                <c:pt idx="25">
                  <c:v>0.64166895941592639</c:v>
                </c:pt>
                <c:pt idx="26">
                  <c:v>0.89269032817398497</c:v>
                </c:pt>
                <c:pt idx="27">
                  <c:v>0.78313089378112943</c:v>
                </c:pt>
                <c:pt idx="28">
                  <c:v>1.0760641494177592</c:v>
                </c:pt>
                <c:pt idx="29">
                  <c:v>0.92791806389757769</c:v>
                </c:pt>
                <c:pt idx="30">
                  <c:v>1.2704805366382437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A0-47E1-BA11-61272023B27B}"/>
            </c:ext>
          </c:extLst>
        </c:ser>
        <c:ser>
          <c:idx val="3"/>
          <c:order val="3"/>
          <c:tx>
            <c:strRef>
              <c:f>'x-1+E^(-x)'!$I$15</c:f>
              <c:strCache>
                <c:ptCount val="1"/>
                <c:pt idx="0">
                  <c:v>yEULERB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'x-1+E^(-x)'!$E$16:$E$46</c:f>
              <c:numCache>
                <c:formatCode>0.0000</c:formatCode>
                <c:ptCount val="31"/>
                <c:pt idx="0">
                  <c:v>-1</c:v>
                </c:pt>
                <c:pt idx="1">
                  <c:v>-0.9</c:v>
                </c:pt>
                <c:pt idx="2">
                  <c:v>-0.8</c:v>
                </c:pt>
                <c:pt idx="3">
                  <c:v>-0.70000000000000007</c:v>
                </c:pt>
                <c:pt idx="4">
                  <c:v>-0.60000000000000009</c:v>
                </c:pt>
                <c:pt idx="5">
                  <c:v>-0.50000000000000011</c:v>
                </c:pt>
                <c:pt idx="6">
                  <c:v>-0.40000000000000013</c:v>
                </c:pt>
                <c:pt idx="7">
                  <c:v>-0.30000000000000016</c:v>
                </c:pt>
                <c:pt idx="8">
                  <c:v>-0.20000000000000015</c:v>
                </c:pt>
                <c:pt idx="9">
                  <c:v>-0.10000000000000014</c:v>
                </c:pt>
                <c:pt idx="10">
                  <c:v>-1.3877787807814457E-16</c:v>
                </c:pt>
                <c:pt idx="11">
                  <c:v>9.9999999999999867E-2</c:v>
                </c:pt>
                <c:pt idx="12">
                  <c:v>0.19999999999999987</c:v>
                </c:pt>
                <c:pt idx="13">
                  <c:v>0.29999999999999988</c:v>
                </c:pt>
                <c:pt idx="14">
                  <c:v>0.39999999999999991</c:v>
                </c:pt>
                <c:pt idx="15">
                  <c:v>0.49999999999999989</c:v>
                </c:pt>
                <c:pt idx="16">
                  <c:v>0.59999999999999987</c:v>
                </c:pt>
                <c:pt idx="17">
                  <c:v>0.69999999999999984</c:v>
                </c:pt>
                <c:pt idx="18">
                  <c:v>0.79999999999999982</c:v>
                </c:pt>
                <c:pt idx="19">
                  <c:v>0.8999999999999998</c:v>
                </c:pt>
                <c:pt idx="20">
                  <c:v>0.99999999999999978</c:v>
                </c:pt>
                <c:pt idx="21">
                  <c:v>1.0999999999999999</c:v>
                </c:pt>
                <c:pt idx="22">
                  <c:v>1.2</c:v>
                </c:pt>
                <c:pt idx="23">
                  <c:v>1.3</c:v>
                </c:pt>
                <c:pt idx="24">
                  <c:v>1.4000000000000001</c:v>
                </c:pt>
                <c:pt idx="25">
                  <c:v>1.5000000000000002</c:v>
                </c:pt>
                <c:pt idx="26">
                  <c:v>1.6000000000000003</c:v>
                </c:pt>
                <c:pt idx="27">
                  <c:v>1.7000000000000004</c:v>
                </c:pt>
                <c:pt idx="28">
                  <c:v>1.8000000000000005</c:v>
                </c:pt>
                <c:pt idx="29">
                  <c:v>1.9000000000000006</c:v>
                </c:pt>
                <c:pt idx="30">
                  <c:v>2.0000000000000004</c:v>
                </c:pt>
              </c:numCache>
            </c:numRef>
          </c:cat>
          <c:val>
            <c:numRef>
              <c:f>'x-1+E^(-x)'!$I$16:$I$46</c:f>
              <c:numCache>
                <c:formatCode>0.0000</c:formatCode>
                <c:ptCount val="31"/>
                <c:pt idx="0">
                  <c:v>0.71828182845904509</c:v>
                </c:pt>
                <c:pt idx="1">
                  <c:v>0.5711652985991319</c:v>
                </c:pt>
                <c:pt idx="2">
                  <c:v>0.44651390781739259</c:v>
                </c:pt>
                <c:pt idx="3">
                  <c:v>0.34228537074308413</c:v>
                </c:pt>
                <c:pt idx="4">
                  <c:v>0.25662306431189463</c:v>
                </c:pt>
                <c:pt idx="5">
                  <c:v>0.18783914937444965</c:v>
                </c:pt>
                <c:pt idx="6">
                  <c:v>0.13439922670404511</c:v>
                </c:pt>
                <c:pt idx="7">
                  <c:v>9.4908387912768261E-2</c:v>
                </c:pt>
                <c:pt idx="8">
                  <c:v>6.8098534466152938E-2</c:v>
                </c:pt>
                <c:pt idx="9">
                  <c:v>5.2816849514684468E-2</c:v>
                </c:pt>
                <c:pt idx="10">
                  <c:v>4.8015317740622225E-2</c:v>
                </c:pt>
                <c:pt idx="11">
                  <c:v>5.2741197946020189E-2</c:v>
                </c:pt>
                <c:pt idx="12">
                  <c:v>6.6128361769109259E-2</c:v>
                </c:pt>
                <c:pt idx="13">
                  <c:v>8.7389419790099301E-2</c:v>
                </c:pt>
                <c:pt idx="14">
                  <c:v>0.1158085634455448</c:v>
                </c:pt>
                <c:pt idx="15">
                  <c:v>0.15073505767776799</c:v>
                </c:pt>
                <c:pt idx="16">
                  <c:v>0.19157732516160725</c:v>
                </c:pt>
                <c:pt idx="17">
                  <c:v>0.23779756832873386</c:v>
                </c:pt>
                <c:pt idx="18">
                  <c:v>0.28890688029884892</c:v>
                </c:pt>
                <c:pt idx="19">
                  <c:v>0.3444608002716808</c:v>
                </c:pt>
                <c:pt idx="20">
                  <c:v>0.4040552729742552</c:v>
                </c:pt>
                <c:pt idx="21">
                  <c:v>0.46732297543114099</c:v>
                </c:pt>
                <c:pt idx="22">
                  <c:v>0.53392997766467354</c:v>
                </c:pt>
                <c:pt idx="23">
                  <c:v>0.60357270696788501</c:v>
                </c:pt>
                <c:pt idx="24">
                  <c:v>0.6759751881526227</c:v>
                </c:pt>
                <c:pt idx="25">
                  <c:v>0.75088653468420241</c:v>
                </c:pt>
                <c:pt idx="26">
                  <c:v>0.82807866789472939</c:v>
                </c:pt>
                <c:pt idx="27">
                  <c:v>0.90734424354066301</c:v>
                </c:pt>
                <c:pt idx="28">
                  <c:v>0.98849476685514814</c:v>
                </c:pt>
                <c:pt idx="29">
                  <c:v>1.0713588789592257</c:v>
                </c:pt>
                <c:pt idx="30">
                  <c:v>1.1557807990538413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1A0-47E1-BA11-61272023B27B}"/>
            </c:ext>
          </c:extLst>
        </c:ser>
        <c:ser>
          <c:idx val="4"/>
          <c:order val="4"/>
          <c:tx>
            <c:strRef>
              <c:f>'x-1+E^(-x)'!$J$15</c:f>
              <c:strCache>
                <c:ptCount val="1"/>
                <c:pt idx="0">
                  <c:v>yTRAP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'x-1+E^(-x)'!$E$16:$E$46</c:f>
              <c:numCache>
                <c:formatCode>0.0000</c:formatCode>
                <c:ptCount val="31"/>
                <c:pt idx="0">
                  <c:v>-1</c:v>
                </c:pt>
                <c:pt idx="1">
                  <c:v>-0.9</c:v>
                </c:pt>
                <c:pt idx="2">
                  <c:v>-0.8</c:v>
                </c:pt>
                <c:pt idx="3">
                  <c:v>-0.70000000000000007</c:v>
                </c:pt>
                <c:pt idx="4">
                  <c:v>-0.60000000000000009</c:v>
                </c:pt>
                <c:pt idx="5">
                  <c:v>-0.50000000000000011</c:v>
                </c:pt>
                <c:pt idx="6">
                  <c:v>-0.40000000000000013</c:v>
                </c:pt>
                <c:pt idx="7">
                  <c:v>-0.30000000000000016</c:v>
                </c:pt>
                <c:pt idx="8">
                  <c:v>-0.20000000000000015</c:v>
                </c:pt>
                <c:pt idx="9">
                  <c:v>-0.10000000000000014</c:v>
                </c:pt>
                <c:pt idx="10">
                  <c:v>-1.3877787807814457E-16</c:v>
                </c:pt>
                <c:pt idx="11">
                  <c:v>9.9999999999999867E-2</c:v>
                </c:pt>
                <c:pt idx="12">
                  <c:v>0.19999999999999987</c:v>
                </c:pt>
                <c:pt idx="13">
                  <c:v>0.29999999999999988</c:v>
                </c:pt>
                <c:pt idx="14">
                  <c:v>0.39999999999999991</c:v>
                </c:pt>
                <c:pt idx="15">
                  <c:v>0.49999999999999989</c:v>
                </c:pt>
                <c:pt idx="16">
                  <c:v>0.59999999999999987</c:v>
                </c:pt>
                <c:pt idx="17">
                  <c:v>0.69999999999999984</c:v>
                </c:pt>
                <c:pt idx="18">
                  <c:v>0.79999999999999982</c:v>
                </c:pt>
                <c:pt idx="19">
                  <c:v>0.8999999999999998</c:v>
                </c:pt>
                <c:pt idx="20">
                  <c:v>0.99999999999999978</c:v>
                </c:pt>
                <c:pt idx="21">
                  <c:v>1.0999999999999999</c:v>
                </c:pt>
                <c:pt idx="22">
                  <c:v>1.2</c:v>
                </c:pt>
                <c:pt idx="23">
                  <c:v>1.3</c:v>
                </c:pt>
                <c:pt idx="24">
                  <c:v>1.4000000000000001</c:v>
                </c:pt>
                <c:pt idx="25">
                  <c:v>1.5000000000000002</c:v>
                </c:pt>
                <c:pt idx="26">
                  <c:v>1.6000000000000003</c:v>
                </c:pt>
                <c:pt idx="27">
                  <c:v>1.7000000000000004</c:v>
                </c:pt>
                <c:pt idx="28">
                  <c:v>1.8000000000000005</c:v>
                </c:pt>
                <c:pt idx="29">
                  <c:v>1.9000000000000006</c:v>
                </c:pt>
                <c:pt idx="30">
                  <c:v>2.0000000000000004</c:v>
                </c:pt>
              </c:numCache>
            </c:numRef>
          </c:cat>
          <c:val>
            <c:numRef>
              <c:f>'x-1+E^(-x)'!$J$16:$J$26</c:f>
              <c:numCache>
                <c:formatCode>0.0000</c:formatCode>
                <c:ptCount val="11"/>
                <c:pt idx="0">
                  <c:v>0.71828182845904509</c:v>
                </c:pt>
                <c:pt idx="1">
                  <c:v>0.55939784479627885</c:v>
                </c:pt>
                <c:pt idx="2">
                  <c:v>0.42516947862520466</c:v>
                </c:pt>
                <c:pt idx="3">
                  <c:v>0.31324857589899469</c:v>
                </c:pt>
                <c:pt idx="4">
                  <c:v>0.22151061628956661</c:v>
                </c:pt>
                <c:pt idx="5">
                  <c:v>0.1480334147381793</c:v>
                </c:pt>
                <c:pt idx="6">
                  <c:v>9.107785142978124E-2</c:v>
                </c:pt>
                <c:pt idx="7">
                  <c:v>4.9070437007897288E-2</c:v>
                </c:pt>
                <c:pt idx="8">
                  <c:v>2.0587538245240386E-2</c:v>
                </c:pt>
                <c:pt idx="9">
                  <c:v>4.3411060314079535E-3</c:v>
                </c:pt>
                <c:pt idx="10">
                  <c:v>-8.3423740015472309E-4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1A0-47E1-BA11-61272023B27B}"/>
            </c:ext>
          </c:extLst>
        </c:ser>
        <c:ser>
          <c:idx val="5"/>
          <c:order val="5"/>
          <c:tx>
            <c:strRef>
              <c:f>'x-1+E^(-x)'!$K$15</c:f>
              <c:strCache>
                <c:ptCount val="1"/>
                <c:pt idx="0">
                  <c:v>yEULERMOD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'x-1+E^(-x)'!$E$16:$E$46</c:f>
              <c:numCache>
                <c:formatCode>0.0000</c:formatCode>
                <c:ptCount val="31"/>
                <c:pt idx="0">
                  <c:v>-1</c:v>
                </c:pt>
                <c:pt idx="1">
                  <c:v>-0.9</c:v>
                </c:pt>
                <c:pt idx="2">
                  <c:v>-0.8</c:v>
                </c:pt>
                <c:pt idx="3">
                  <c:v>-0.70000000000000007</c:v>
                </c:pt>
                <c:pt idx="4">
                  <c:v>-0.60000000000000009</c:v>
                </c:pt>
                <c:pt idx="5">
                  <c:v>-0.50000000000000011</c:v>
                </c:pt>
                <c:pt idx="6">
                  <c:v>-0.40000000000000013</c:v>
                </c:pt>
                <c:pt idx="7">
                  <c:v>-0.30000000000000016</c:v>
                </c:pt>
                <c:pt idx="8">
                  <c:v>-0.20000000000000015</c:v>
                </c:pt>
                <c:pt idx="9">
                  <c:v>-0.10000000000000014</c:v>
                </c:pt>
                <c:pt idx="10">
                  <c:v>-1.3877787807814457E-16</c:v>
                </c:pt>
                <c:pt idx="11">
                  <c:v>9.9999999999999867E-2</c:v>
                </c:pt>
                <c:pt idx="12">
                  <c:v>0.19999999999999987</c:v>
                </c:pt>
                <c:pt idx="13">
                  <c:v>0.29999999999999988</c:v>
                </c:pt>
                <c:pt idx="14">
                  <c:v>0.39999999999999991</c:v>
                </c:pt>
                <c:pt idx="15">
                  <c:v>0.49999999999999989</c:v>
                </c:pt>
                <c:pt idx="16">
                  <c:v>0.59999999999999987</c:v>
                </c:pt>
                <c:pt idx="17">
                  <c:v>0.69999999999999984</c:v>
                </c:pt>
                <c:pt idx="18">
                  <c:v>0.79999999999999982</c:v>
                </c:pt>
                <c:pt idx="19">
                  <c:v>0.8999999999999998</c:v>
                </c:pt>
                <c:pt idx="20">
                  <c:v>0.99999999999999978</c:v>
                </c:pt>
                <c:pt idx="21">
                  <c:v>1.0999999999999999</c:v>
                </c:pt>
                <c:pt idx="22">
                  <c:v>1.2</c:v>
                </c:pt>
                <c:pt idx="23">
                  <c:v>1.3</c:v>
                </c:pt>
                <c:pt idx="24">
                  <c:v>1.4000000000000001</c:v>
                </c:pt>
                <c:pt idx="25">
                  <c:v>1.5000000000000002</c:v>
                </c:pt>
                <c:pt idx="26">
                  <c:v>1.6000000000000003</c:v>
                </c:pt>
                <c:pt idx="27">
                  <c:v>1.7000000000000004</c:v>
                </c:pt>
                <c:pt idx="28">
                  <c:v>1.8000000000000005</c:v>
                </c:pt>
                <c:pt idx="29">
                  <c:v>1.9000000000000006</c:v>
                </c:pt>
                <c:pt idx="30">
                  <c:v>2.0000000000000004</c:v>
                </c:pt>
              </c:numCache>
            </c:numRef>
          </c:cat>
          <c:val>
            <c:numRef>
              <c:f>'x-1+E^(-x)'!$K$16:$K$26</c:f>
              <c:numCache>
                <c:formatCode>0.0000</c:formatCode>
                <c:ptCount val="11"/>
                <c:pt idx="0">
                  <c:v>0.71828182845904509</c:v>
                </c:pt>
                <c:pt idx="1">
                  <c:v>0.56004505475543587</c:v>
                </c:pt>
                <c:pt idx="2">
                  <c:v>0.42634077455366948</c:v>
                </c:pt>
                <c:pt idx="3">
                  <c:v>0.31483840097107091</c:v>
                </c:pt>
                <c:pt idx="4">
                  <c:v>0.22342875287881916</c:v>
                </c:pt>
                <c:pt idx="5">
                  <c:v>0.15020302135533134</c:v>
                </c:pt>
                <c:pt idx="6">
                  <c:v>9.3433734326574841E-2</c:v>
                </c:pt>
                <c:pt idx="7">
                  <c:v>5.1557529565550216E-2</c:v>
                </c:pt>
                <c:pt idx="8">
                  <c:v>2.3159564256822928E-2</c:v>
                </c:pt>
                <c:pt idx="9">
                  <c:v>6.9594056524247376E-3</c:v>
                </c:pt>
                <c:pt idx="10">
                  <c:v>1.7982621154443738E-3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1A0-47E1-BA11-61272023B27B}"/>
            </c:ext>
          </c:extLst>
        </c:ser>
        <c:ser>
          <c:idx val="6"/>
          <c:order val="6"/>
          <c:tx>
            <c:strRef>
              <c:f>'x-1+E^(-x)'!$L$15</c:f>
              <c:strCache>
                <c:ptCount val="1"/>
                <c:pt idx="0">
                  <c:v>yHEUN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'x-1+E^(-x)'!$E$16:$E$46</c:f>
              <c:numCache>
                <c:formatCode>0.0000</c:formatCode>
                <c:ptCount val="31"/>
                <c:pt idx="0">
                  <c:v>-1</c:v>
                </c:pt>
                <c:pt idx="1">
                  <c:v>-0.9</c:v>
                </c:pt>
                <c:pt idx="2">
                  <c:v>-0.8</c:v>
                </c:pt>
                <c:pt idx="3">
                  <c:v>-0.70000000000000007</c:v>
                </c:pt>
                <c:pt idx="4">
                  <c:v>-0.60000000000000009</c:v>
                </c:pt>
                <c:pt idx="5">
                  <c:v>-0.50000000000000011</c:v>
                </c:pt>
                <c:pt idx="6">
                  <c:v>-0.40000000000000013</c:v>
                </c:pt>
                <c:pt idx="7">
                  <c:v>-0.30000000000000016</c:v>
                </c:pt>
                <c:pt idx="8">
                  <c:v>-0.20000000000000015</c:v>
                </c:pt>
                <c:pt idx="9">
                  <c:v>-0.10000000000000014</c:v>
                </c:pt>
                <c:pt idx="10">
                  <c:v>-1.3877787807814457E-16</c:v>
                </c:pt>
                <c:pt idx="11">
                  <c:v>9.9999999999999867E-2</c:v>
                </c:pt>
                <c:pt idx="12">
                  <c:v>0.19999999999999987</c:v>
                </c:pt>
                <c:pt idx="13">
                  <c:v>0.29999999999999988</c:v>
                </c:pt>
                <c:pt idx="14">
                  <c:v>0.39999999999999991</c:v>
                </c:pt>
                <c:pt idx="15">
                  <c:v>0.49999999999999989</c:v>
                </c:pt>
                <c:pt idx="16">
                  <c:v>0.59999999999999987</c:v>
                </c:pt>
                <c:pt idx="17">
                  <c:v>0.69999999999999984</c:v>
                </c:pt>
                <c:pt idx="18">
                  <c:v>0.79999999999999982</c:v>
                </c:pt>
                <c:pt idx="19">
                  <c:v>0.8999999999999998</c:v>
                </c:pt>
                <c:pt idx="20">
                  <c:v>0.99999999999999978</c:v>
                </c:pt>
                <c:pt idx="21">
                  <c:v>1.0999999999999999</c:v>
                </c:pt>
                <c:pt idx="22">
                  <c:v>1.2</c:v>
                </c:pt>
                <c:pt idx="23">
                  <c:v>1.3</c:v>
                </c:pt>
                <c:pt idx="24">
                  <c:v>1.4000000000000001</c:v>
                </c:pt>
                <c:pt idx="25">
                  <c:v>1.5000000000000002</c:v>
                </c:pt>
                <c:pt idx="26">
                  <c:v>1.6000000000000003</c:v>
                </c:pt>
                <c:pt idx="27">
                  <c:v>1.7000000000000004</c:v>
                </c:pt>
                <c:pt idx="28">
                  <c:v>1.8000000000000005</c:v>
                </c:pt>
                <c:pt idx="29">
                  <c:v>1.9000000000000006</c:v>
                </c:pt>
                <c:pt idx="30">
                  <c:v>2.0000000000000004</c:v>
                </c:pt>
              </c:numCache>
            </c:numRef>
          </c:cat>
          <c:val>
            <c:numRef>
              <c:f>'x-1+E^(-x)'!$L$16:$L$46</c:f>
              <c:numCache>
                <c:formatCode>0.0000</c:formatCode>
                <c:ptCount val="31"/>
                <c:pt idx="0">
                  <c:v>0.71828182845904509</c:v>
                </c:pt>
                <c:pt idx="1">
                  <c:v>0.56004505475543576</c:v>
                </c:pt>
                <c:pt idx="2">
                  <c:v>0.42634077455366937</c:v>
                </c:pt>
                <c:pt idx="3">
                  <c:v>0.31483840097107074</c:v>
                </c:pt>
                <c:pt idx="4">
                  <c:v>0.22342875287881903</c:v>
                </c:pt>
                <c:pt idx="5">
                  <c:v>0.1502030213553312</c:v>
                </c:pt>
                <c:pt idx="6">
                  <c:v>9.343373432657473E-2</c:v>
                </c:pt>
                <c:pt idx="7">
                  <c:v>5.1557529565550111E-2</c:v>
                </c:pt>
                <c:pt idx="8">
                  <c:v>2.3159564256822834E-2</c:v>
                </c:pt>
                <c:pt idx="9">
                  <c:v>6.9594056524246474E-3</c:v>
                </c:pt>
                <c:pt idx="10">
                  <c:v>1.7982621154442923E-3</c:v>
                </c:pt>
                <c:pt idx="11">
                  <c:v>6.6274272144770715E-3</c:v>
                </c:pt>
                <c:pt idx="12">
                  <c:v>2.0497821629101735E-2</c:v>
                </c:pt>
                <c:pt idx="13">
                  <c:v>4.2550528574337061E-2</c:v>
                </c:pt>
                <c:pt idx="14">
                  <c:v>7.2008228359775023E-2</c:v>
                </c:pt>
                <c:pt idx="15">
                  <c:v>0.10816744666559638</c:v>
                </c:pt>
                <c:pt idx="16">
                  <c:v>0.1503915392323647</c:v>
                </c:pt>
                <c:pt idx="17">
                  <c:v>0.19810434300529003</c:v>
                </c:pt>
                <c:pt idx="18">
                  <c:v>0.25078443041978749</c:v>
                </c:pt>
                <c:pt idx="19">
                  <c:v>0.30795990952990765</c:v>
                </c:pt>
                <c:pt idx="20">
                  <c:v>0.36920371812456643</c:v>
                </c:pt>
                <c:pt idx="21">
                  <c:v>0.43412936490273257</c:v>
                </c:pt>
                <c:pt idx="22">
                  <c:v>0.50238707523697301</c:v>
                </c:pt>
                <c:pt idx="23">
                  <c:v>0.57366030308946059</c:v>
                </c:pt>
                <c:pt idx="24">
                  <c:v>0.64766257429596186</c:v>
                </c:pt>
                <c:pt idx="25">
                  <c:v>0.72413462973784548</c:v>
                </c:pt>
                <c:pt idx="26">
                  <c:v>0.80284183991275015</c:v>
                </c:pt>
                <c:pt idx="27">
                  <c:v>0.88357186512103891</c:v>
                </c:pt>
                <c:pt idx="28">
                  <c:v>0.96613253793454024</c:v>
                </c:pt>
                <c:pt idx="29">
                  <c:v>1.0503499468307589</c:v>
                </c:pt>
                <c:pt idx="30">
                  <c:v>1.1360667018818369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1A0-47E1-BA11-61272023B27B}"/>
            </c:ext>
          </c:extLst>
        </c:ser>
        <c:ser>
          <c:idx val="7"/>
          <c:order val="7"/>
          <c:tx>
            <c:strRef>
              <c:f>'x-1+E^(-x)'!$M$15</c:f>
              <c:strCache>
                <c:ptCount val="1"/>
                <c:pt idx="0">
                  <c:v>yRALST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'x-1+E^(-x)'!$M$16:$M$46</c:f>
              <c:numCache>
                <c:formatCode>0.0000</c:formatCode>
                <c:ptCount val="31"/>
                <c:pt idx="0">
                  <c:v>0.71828182845904509</c:v>
                </c:pt>
                <c:pt idx="1">
                  <c:v>0.56004505475543587</c:v>
                </c:pt>
                <c:pt idx="2">
                  <c:v>0.42634077455366948</c:v>
                </c:pt>
                <c:pt idx="3">
                  <c:v>0.31483840097107085</c:v>
                </c:pt>
                <c:pt idx="4">
                  <c:v>0.22342875287881914</c:v>
                </c:pt>
                <c:pt idx="5">
                  <c:v>0.15020302135533131</c:v>
                </c:pt>
                <c:pt idx="6">
                  <c:v>9.3433734326574827E-2</c:v>
                </c:pt>
                <c:pt idx="7">
                  <c:v>5.1557529565550209E-2</c:v>
                </c:pt>
                <c:pt idx="8">
                  <c:v>2.3159564256822925E-2</c:v>
                </c:pt>
                <c:pt idx="9">
                  <c:v>6.9594056524247341E-3</c:v>
                </c:pt>
                <c:pt idx="10">
                  <c:v>1.7982621154443721E-3</c:v>
                </c:pt>
                <c:pt idx="11">
                  <c:v>6.6274272144771435E-3</c:v>
                </c:pt>
                <c:pt idx="12">
                  <c:v>2.0497821629101801E-2</c:v>
                </c:pt>
                <c:pt idx="13">
                  <c:v>4.2550528574337124E-2</c:v>
                </c:pt>
                <c:pt idx="14">
                  <c:v>7.2008228359775078E-2</c:v>
                </c:pt>
                <c:pt idx="15">
                  <c:v>0.10816744666559644</c:v>
                </c:pt>
                <c:pt idx="16">
                  <c:v>0.15039153923236476</c:v>
                </c:pt>
                <c:pt idx="17">
                  <c:v>0.19810434300529009</c:v>
                </c:pt>
                <c:pt idx="18">
                  <c:v>0.25078443041978749</c:v>
                </c:pt>
                <c:pt idx="19">
                  <c:v>0.30795990952990765</c:v>
                </c:pt>
                <c:pt idx="20">
                  <c:v>0.36920371812456643</c:v>
                </c:pt>
                <c:pt idx="21">
                  <c:v>0.43412936490273257</c:v>
                </c:pt>
                <c:pt idx="22">
                  <c:v>0.50238707523697301</c:v>
                </c:pt>
                <c:pt idx="23">
                  <c:v>0.57366030308946059</c:v>
                </c:pt>
                <c:pt idx="24">
                  <c:v>0.64766257429596186</c:v>
                </c:pt>
                <c:pt idx="25">
                  <c:v>0.72413462973784548</c:v>
                </c:pt>
                <c:pt idx="26">
                  <c:v>0.80284183991275015</c:v>
                </c:pt>
                <c:pt idx="27">
                  <c:v>0.88357186512103891</c:v>
                </c:pt>
                <c:pt idx="28">
                  <c:v>0.96613253793454024</c:v>
                </c:pt>
                <c:pt idx="29">
                  <c:v>1.0503499468307589</c:v>
                </c:pt>
                <c:pt idx="30">
                  <c:v>1.1360667018818369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91-46BD-BC8D-9DA8AE77A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3556783"/>
        <c:axId val="1613563023"/>
        <c:extLst/>
      </c:lineChart>
      <c:catAx>
        <c:axId val="1613556783"/>
        <c:scaling>
          <c:orientation val="minMax"/>
        </c:scaling>
        <c:delete val="0"/>
        <c:axPos val="b"/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13563023"/>
        <c:crosses val="autoZero"/>
        <c:auto val="1"/>
        <c:lblAlgn val="ctr"/>
        <c:lblOffset val="100"/>
        <c:noMultiLvlLbl val="0"/>
      </c:catAx>
      <c:valAx>
        <c:axId val="1613563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13556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260352</xdr:colOff>
      <xdr:row>4</xdr:row>
      <xdr:rowOff>57151</xdr:rowOff>
    </xdr:from>
    <xdr:to>
      <xdr:col>30</xdr:col>
      <xdr:colOff>542926</xdr:colOff>
      <xdr:row>52</xdr:row>
      <xdr:rowOff>142875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260352</xdr:colOff>
      <xdr:row>4</xdr:row>
      <xdr:rowOff>57151</xdr:rowOff>
    </xdr:from>
    <xdr:to>
      <xdr:col>30</xdr:col>
      <xdr:colOff>542926</xdr:colOff>
      <xdr:row>52</xdr:row>
      <xdr:rowOff>142875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260352</xdr:colOff>
      <xdr:row>4</xdr:row>
      <xdr:rowOff>57151</xdr:rowOff>
    </xdr:from>
    <xdr:to>
      <xdr:col>30</xdr:col>
      <xdr:colOff>542926</xdr:colOff>
      <xdr:row>52</xdr:row>
      <xdr:rowOff>142875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307977</xdr:colOff>
      <xdr:row>4</xdr:row>
      <xdr:rowOff>19051</xdr:rowOff>
    </xdr:from>
    <xdr:to>
      <xdr:col>30</xdr:col>
      <xdr:colOff>590551</xdr:colOff>
      <xdr:row>51</xdr:row>
      <xdr:rowOff>146051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307977</xdr:colOff>
      <xdr:row>21</xdr:row>
      <xdr:rowOff>12700</xdr:rowOff>
    </xdr:from>
    <xdr:to>
      <xdr:col>30</xdr:col>
      <xdr:colOff>590551</xdr:colOff>
      <xdr:row>51</xdr:row>
      <xdr:rowOff>146050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6"/>
  <sheetViews>
    <sheetView zoomScaleNormal="100" workbookViewId="0">
      <selection activeCell="H53" sqref="H53"/>
    </sheetView>
  </sheetViews>
  <sheetFormatPr baseColWidth="10" defaultColWidth="9.140625" defaultRowHeight="15" x14ac:dyDescent="0.25"/>
  <cols>
    <col min="1" max="1" width="22.42578125" customWidth="1"/>
    <col min="2" max="2" width="4.85546875" style="1" customWidth="1"/>
    <col min="3" max="3" width="7.85546875" style="1" customWidth="1"/>
    <col min="4" max="4" width="7.7109375" style="1" customWidth="1"/>
    <col min="5" max="8" width="11" style="2" customWidth="1"/>
    <col min="9" max="10" width="9.140625" style="2"/>
    <col min="11" max="13" width="13" style="2" customWidth="1"/>
  </cols>
  <sheetData>
    <row r="6" spans="1:13" x14ac:dyDescent="0.25">
      <c r="A6" t="s">
        <v>4</v>
      </c>
      <c r="B6" s="1" t="s">
        <v>0</v>
      </c>
      <c r="C6" s="1">
        <v>0</v>
      </c>
    </row>
    <row r="7" spans="1:13" x14ac:dyDescent="0.25">
      <c r="A7" t="s">
        <v>5</v>
      </c>
      <c r="B7" s="1" t="s">
        <v>1</v>
      </c>
      <c r="C7" s="1">
        <v>1</v>
      </c>
    </row>
    <row r="8" spans="1:13" x14ac:dyDescent="0.25">
      <c r="A8" t="s">
        <v>8</v>
      </c>
      <c r="B8" s="1" t="s">
        <v>2</v>
      </c>
      <c r="C8" s="1">
        <v>10</v>
      </c>
    </row>
    <row r="9" spans="1:13" x14ac:dyDescent="0.25">
      <c r="A9" t="s">
        <v>7</v>
      </c>
      <c r="B9" s="1" t="s">
        <v>9</v>
      </c>
      <c r="C9" s="1">
        <f>C8+1</f>
        <v>11</v>
      </c>
    </row>
    <row r="10" spans="1:13" x14ac:dyDescent="0.25">
      <c r="A10" t="s">
        <v>6</v>
      </c>
      <c r="B10" s="1" t="s">
        <v>3</v>
      </c>
      <c r="C10" s="1">
        <f>(C7-C6)/C8</f>
        <v>0.1</v>
      </c>
    </row>
    <row r="12" spans="1:13" x14ac:dyDescent="0.25">
      <c r="A12" t="s">
        <v>10</v>
      </c>
    </row>
    <row r="13" spans="1:13" x14ac:dyDescent="0.25">
      <c r="A13" t="s">
        <v>16</v>
      </c>
    </row>
    <row r="14" spans="1:13" x14ac:dyDescent="0.25">
      <c r="A14" t="s">
        <v>12</v>
      </c>
      <c r="B14" s="1" t="s">
        <v>13</v>
      </c>
      <c r="C14" s="1">
        <v>0</v>
      </c>
      <c r="G14" s="2" t="s">
        <v>20</v>
      </c>
      <c r="H14" s="2" t="s">
        <v>23</v>
      </c>
      <c r="I14" s="2" t="s">
        <v>24</v>
      </c>
      <c r="J14" s="2" t="s">
        <v>26</v>
      </c>
      <c r="K14" s="2" t="s">
        <v>36</v>
      </c>
      <c r="L14" s="2" t="s">
        <v>37</v>
      </c>
      <c r="M14" s="2" t="s">
        <v>38</v>
      </c>
    </row>
    <row r="15" spans="1:13" x14ac:dyDescent="0.25">
      <c r="D15" s="1" t="s">
        <v>14</v>
      </c>
      <c r="E15" s="2" t="s">
        <v>11</v>
      </c>
      <c r="F15" s="2" t="s">
        <v>15</v>
      </c>
      <c r="G15" s="2" t="s">
        <v>21</v>
      </c>
      <c r="H15" s="2" t="s">
        <v>22</v>
      </c>
      <c r="I15" s="2" t="s">
        <v>25</v>
      </c>
      <c r="J15" s="2" t="s">
        <v>27</v>
      </c>
      <c r="K15" s="2" t="s">
        <v>29</v>
      </c>
      <c r="L15" s="2" t="s">
        <v>34</v>
      </c>
      <c r="M15" s="2" t="s">
        <v>35</v>
      </c>
    </row>
    <row r="16" spans="1:13" x14ac:dyDescent="0.25">
      <c r="D16" s="1">
        <v>0</v>
      </c>
      <c r="E16" s="2">
        <f>C6</f>
        <v>0</v>
      </c>
      <c r="F16" s="2">
        <f>(E16)^2</f>
        <v>0</v>
      </c>
      <c r="G16" s="2">
        <f>C14</f>
        <v>0</v>
      </c>
      <c r="H16" s="2">
        <f>C14</f>
        <v>0</v>
      </c>
      <c r="I16" s="2">
        <f>C14</f>
        <v>0</v>
      </c>
      <c r="J16" s="2">
        <f>C14</f>
        <v>0</v>
      </c>
      <c r="K16" s="2">
        <f>C14</f>
        <v>0</v>
      </c>
      <c r="L16" s="2">
        <f>C14</f>
        <v>0</v>
      </c>
      <c r="M16" s="2">
        <f>C14</f>
        <v>0</v>
      </c>
    </row>
    <row r="17" spans="4:13" x14ac:dyDescent="0.25">
      <c r="D17" s="1">
        <f>D16+1</f>
        <v>1</v>
      </c>
      <c r="E17" s="2">
        <f>E16+C$10</f>
        <v>0.1</v>
      </c>
      <c r="F17" s="2">
        <f t="shared" ref="F17:F46" si="0">(E17)^2</f>
        <v>1.0000000000000002E-2</v>
      </c>
      <c r="G17" s="2">
        <f>G16+C$10*(2*E16)</f>
        <v>0</v>
      </c>
      <c r="H17" s="2">
        <f>G17</f>
        <v>0</v>
      </c>
      <c r="I17" s="2">
        <f>(I16+C$10*2*E17)</f>
        <v>2.0000000000000004E-2</v>
      </c>
      <c r="J17" s="2">
        <f>(J16+C$10/2*(2*E16+2*E17))</f>
        <v>1.0000000000000002E-2</v>
      </c>
      <c r="K17" s="2">
        <f>K16+C$10*2*(E16+C$10/2)</f>
        <v>1.0000000000000002E-2</v>
      </c>
      <c r="L17" s="2">
        <f>L16+C$10/2*(2*E16+2*(E16+C$10))</f>
        <v>1.0000000000000002E-2</v>
      </c>
      <c r="M17" s="2">
        <f>M16+C$10/3*(2*E16+4*(E16+3*C$10/4))</f>
        <v>1.0000000000000002E-2</v>
      </c>
    </row>
    <row r="18" spans="4:13" x14ac:dyDescent="0.25">
      <c r="D18" s="1">
        <f t="shared" ref="D18:D46" si="1">D17+1</f>
        <v>2</v>
      </c>
      <c r="E18" s="2">
        <f>E17+C$10</f>
        <v>0.2</v>
      </c>
      <c r="F18" s="2">
        <f t="shared" si="0"/>
        <v>4.0000000000000008E-2</v>
      </c>
      <c r="G18" s="2">
        <f t="shared" ref="G18:G46" si="2">G17+C$10*(2*E17)</f>
        <v>2.0000000000000004E-2</v>
      </c>
      <c r="H18" s="2">
        <f>H16+2*C$10*(2*E17)</f>
        <v>4.0000000000000008E-2</v>
      </c>
      <c r="I18" s="2">
        <f t="shared" ref="I18:I26" si="3">(I17+C$10*2*E18)</f>
        <v>6.0000000000000012E-2</v>
      </c>
      <c r="J18" s="2">
        <f t="shared" ref="J18:J26" si="4">(J17+C$10/2*(2*E17+2*E18))</f>
        <v>4.0000000000000008E-2</v>
      </c>
      <c r="K18" s="2">
        <f t="shared" ref="K18:K26" si="5">K17+C$10*2*(E17+C$10/2)</f>
        <v>4.0000000000000008E-2</v>
      </c>
      <c r="L18" s="2">
        <f t="shared" ref="L18:L26" si="6">L17+C$10/2*(2*E17+2*(E17+C$10))</f>
        <v>4.0000000000000008E-2</v>
      </c>
      <c r="M18" s="2">
        <f t="shared" ref="M18:M26" si="7">M17+C$10/3*(2*E17+4*(E17+3*C$10/4))</f>
        <v>4.0000000000000008E-2</v>
      </c>
    </row>
    <row r="19" spans="4:13" x14ac:dyDescent="0.25">
      <c r="D19" s="1">
        <f t="shared" si="1"/>
        <v>3</v>
      </c>
      <c r="E19" s="2">
        <f>E18+C$10</f>
        <v>0.30000000000000004</v>
      </c>
      <c r="F19" s="2">
        <f t="shared" si="0"/>
        <v>9.0000000000000024E-2</v>
      </c>
      <c r="G19" s="2">
        <f t="shared" si="2"/>
        <v>6.0000000000000012E-2</v>
      </c>
      <c r="H19" s="2">
        <f t="shared" ref="H19:H46" si="8">H17+2*C$10*(2*E18)</f>
        <v>8.0000000000000016E-2</v>
      </c>
      <c r="I19" s="2">
        <f t="shared" si="3"/>
        <v>0.12000000000000002</v>
      </c>
      <c r="J19" s="2">
        <f t="shared" si="4"/>
        <v>9.0000000000000011E-2</v>
      </c>
      <c r="K19" s="2">
        <f t="shared" si="5"/>
        <v>9.0000000000000011E-2</v>
      </c>
      <c r="L19" s="2">
        <f t="shared" si="6"/>
        <v>9.0000000000000011E-2</v>
      </c>
      <c r="M19" s="2">
        <f t="shared" si="7"/>
        <v>9.0000000000000011E-2</v>
      </c>
    </row>
    <row r="20" spans="4:13" x14ac:dyDescent="0.25">
      <c r="D20" s="1">
        <f t="shared" si="1"/>
        <v>4</v>
      </c>
      <c r="E20" s="2">
        <f>E19+C$10</f>
        <v>0.4</v>
      </c>
      <c r="F20" s="2">
        <f t="shared" si="0"/>
        <v>0.16000000000000003</v>
      </c>
      <c r="G20" s="2">
        <f t="shared" si="2"/>
        <v>0.12000000000000002</v>
      </c>
      <c r="H20" s="2">
        <f t="shared" si="8"/>
        <v>0.16000000000000003</v>
      </c>
      <c r="I20" s="2">
        <f t="shared" si="3"/>
        <v>0.20000000000000004</v>
      </c>
      <c r="J20" s="2">
        <f t="shared" si="4"/>
        <v>0.16000000000000003</v>
      </c>
      <c r="K20" s="2">
        <f t="shared" si="5"/>
        <v>0.16000000000000003</v>
      </c>
      <c r="L20" s="2">
        <f t="shared" si="6"/>
        <v>0.16000000000000003</v>
      </c>
      <c r="M20" s="2">
        <f t="shared" si="7"/>
        <v>0.16000000000000003</v>
      </c>
    </row>
    <row r="21" spans="4:13" x14ac:dyDescent="0.25">
      <c r="D21" s="1">
        <f t="shared" si="1"/>
        <v>5</v>
      </c>
      <c r="E21" s="2">
        <f>E20+C$10</f>
        <v>0.5</v>
      </c>
      <c r="F21" s="2">
        <f t="shared" si="0"/>
        <v>0.25</v>
      </c>
      <c r="G21" s="2">
        <f t="shared" si="2"/>
        <v>0.20000000000000004</v>
      </c>
      <c r="H21" s="2">
        <f t="shared" si="8"/>
        <v>0.24000000000000005</v>
      </c>
      <c r="I21" s="2">
        <f t="shared" si="3"/>
        <v>0.30000000000000004</v>
      </c>
      <c r="J21" s="2">
        <f t="shared" si="4"/>
        <v>0.25000000000000006</v>
      </c>
      <c r="K21" s="2">
        <f t="shared" si="5"/>
        <v>0.25000000000000006</v>
      </c>
      <c r="L21" s="2">
        <f t="shared" si="6"/>
        <v>0.25000000000000006</v>
      </c>
      <c r="M21" s="2">
        <f t="shared" si="7"/>
        <v>0.25000000000000006</v>
      </c>
    </row>
    <row r="22" spans="4:13" x14ac:dyDescent="0.25">
      <c r="D22" s="1">
        <f t="shared" si="1"/>
        <v>6</v>
      </c>
      <c r="E22" s="2">
        <f t="shared" ref="E22:E46" si="9">E21+C$10</f>
        <v>0.6</v>
      </c>
      <c r="F22" s="2">
        <f t="shared" si="0"/>
        <v>0.36</v>
      </c>
      <c r="G22" s="2">
        <f t="shared" si="2"/>
        <v>0.30000000000000004</v>
      </c>
      <c r="H22" s="2">
        <f t="shared" si="8"/>
        <v>0.36000000000000004</v>
      </c>
      <c r="I22" s="2">
        <f t="shared" si="3"/>
        <v>0.42000000000000004</v>
      </c>
      <c r="J22" s="2">
        <f t="shared" si="4"/>
        <v>0.3600000000000001</v>
      </c>
      <c r="K22" s="2">
        <f t="shared" si="5"/>
        <v>0.3600000000000001</v>
      </c>
      <c r="L22" s="2">
        <f t="shared" si="6"/>
        <v>0.3600000000000001</v>
      </c>
      <c r="M22" s="2">
        <f t="shared" si="7"/>
        <v>0.36000000000000004</v>
      </c>
    </row>
    <row r="23" spans="4:13" x14ac:dyDescent="0.25">
      <c r="D23" s="1">
        <f t="shared" si="1"/>
        <v>7</v>
      </c>
      <c r="E23" s="2">
        <f t="shared" si="9"/>
        <v>0.7</v>
      </c>
      <c r="F23" s="2">
        <f t="shared" si="0"/>
        <v>0.48999999999999994</v>
      </c>
      <c r="G23" s="2">
        <f t="shared" si="2"/>
        <v>0.42000000000000004</v>
      </c>
      <c r="H23" s="2">
        <f t="shared" si="8"/>
        <v>0.48000000000000004</v>
      </c>
      <c r="I23" s="2">
        <f t="shared" si="3"/>
        <v>0.56000000000000005</v>
      </c>
      <c r="J23" s="2">
        <f t="shared" si="4"/>
        <v>0.4900000000000001</v>
      </c>
      <c r="K23" s="2">
        <f t="shared" si="5"/>
        <v>0.4900000000000001</v>
      </c>
      <c r="L23" s="2">
        <f t="shared" si="6"/>
        <v>0.4900000000000001</v>
      </c>
      <c r="M23" s="2">
        <f t="shared" si="7"/>
        <v>0.49000000000000005</v>
      </c>
    </row>
    <row r="24" spans="4:13" x14ac:dyDescent="0.25">
      <c r="D24" s="1">
        <f t="shared" si="1"/>
        <v>8</v>
      </c>
      <c r="E24" s="2">
        <f t="shared" si="9"/>
        <v>0.79999999999999993</v>
      </c>
      <c r="F24" s="2">
        <f t="shared" si="0"/>
        <v>0.6399999999999999</v>
      </c>
      <c r="G24" s="2">
        <f t="shared" si="2"/>
        <v>0.56000000000000005</v>
      </c>
      <c r="H24" s="2">
        <f t="shared" si="8"/>
        <v>0.64</v>
      </c>
      <c r="I24" s="2">
        <f t="shared" si="3"/>
        <v>0.72000000000000008</v>
      </c>
      <c r="J24" s="2">
        <f t="shared" si="4"/>
        <v>0.64000000000000012</v>
      </c>
      <c r="K24" s="2">
        <f t="shared" si="5"/>
        <v>0.64000000000000012</v>
      </c>
      <c r="L24" s="2">
        <f t="shared" si="6"/>
        <v>0.64000000000000012</v>
      </c>
      <c r="M24" s="2">
        <f t="shared" si="7"/>
        <v>0.64</v>
      </c>
    </row>
    <row r="25" spans="4:13" x14ac:dyDescent="0.25">
      <c r="D25" s="1">
        <f t="shared" si="1"/>
        <v>9</v>
      </c>
      <c r="E25" s="2">
        <f t="shared" si="9"/>
        <v>0.89999999999999991</v>
      </c>
      <c r="F25" s="2">
        <f t="shared" si="0"/>
        <v>0.80999999999999983</v>
      </c>
      <c r="G25" s="2">
        <f t="shared" si="2"/>
        <v>0.72000000000000008</v>
      </c>
      <c r="H25" s="2">
        <f t="shared" si="8"/>
        <v>0.8</v>
      </c>
      <c r="I25" s="2">
        <f t="shared" si="3"/>
        <v>0.90000000000000013</v>
      </c>
      <c r="J25" s="2">
        <f t="shared" si="4"/>
        <v>0.81</v>
      </c>
      <c r="K25" s="2">
        <f t="shared" si="5"/>
        <v>0.81000000000000016</v>
      </c>
      <c r="L25" s="2">
        <f t="shared" si="6"/>
        <v>0.81</v>
      </c>
      <c r="M25" s="2">
        <f t="shared" si="7"/>
        <v>0.81</v>
      </c>
    </row>
    <row r="26" spans="4:13" x14ac:dyDescent="0.25">
      <c r="D26" s="1">
        <f t="shared" si="1"/>
        <v>10</v>
      </c>
      <c r="E26" s="2">
        <f t="shared" si="9"/>
        <v>0.99999999999999989</v>
      </c>
      <c r="F26" s="2">
        <f t="shared" si="0"/>
        <v>0.99999999999999978</v>
      </c>
      <c r="G26" s="2">
        <f t="shared" si="2"/>
        <v>0.90000000000000013</v>
      </c>
      <c r="H26" s="2">
        <f t="shared" si="8"/>
        <v>1</v>
      </c>
      <c r="I26" s="2">
        <f t="shared" si="3"/>
        <v>1.1000000000000001</v>
      </c>
      <c r="J26" s="2">
        <f t="shared" si="4"/>
        <v>1</v>
      </c>
      <c r="K26" s="2">
        <f t="shared" si="5"/>
        <v>1.0000000000000002</v>
      </c>
      <c r="L26" s="2">
        <f t="shared" si="6"/>
        <v>1</v>
      </c>
      <c r="M26" s="2">
        <f t="shared" si="7"/>
        <v>1</v>
      </c>
    </row>
    <row r="27" spans="4:13" hidden="1" x14ac:dyDescent="0.25">
      <c r="D27" s="1">
        <f t="shared" si="1"/>
        <v>11</v>
      </c>
      <c r="E27" s="2">
        <f t="shared" si="9"/>
        <v>1.0999999999999999</v>
      </c>
      <c r="F27" s="2">
        <f t="shared" si="0"/>
        <v>1.2099999999999997</v>
      </c>
      <c r="G27" s="2">
        <f t="shared" si="2"/>
        <v>1.1000000000000001</v>
      </c>
      <c r="H27" s="2">
        <f t="shared" si="8"/>
        <v>1.2</v>
      </c>
      <c r="I27" s="2">
        <f t="shared" ref="I27:I46" si="10">(I26+C$10*E27)/(1+C$10)</f>
        <v>1.0999999999999999</v>
      </c>
      <c r="J27" s="2">
        <f t="shared" ref="J27:J46" si="11">(J26+C$10/2*(-J26+E26+E27))/(1+C$10/2)</f>
        <v>1.0047619047619047</v>
      </c>
      <c r="K27" s="2">
        <f t="shared" ref="K27:K46" si="12">K26+C$10*(E26+C$10/2-K26-C$10/2*(-K26+E26))</f>
        <v>1.0050000000000001</v>
      </c>
      <c r="L27" s="2">
        <f t="shared" ref="L27:L46" si="13">L26+C$10/2*(-L26+E26-(L26+C$10*(-L26+E26))+E26+C$10)</f>
        <v>1.0049999999999999</v>
      </c>
      <c r="M27" s="2">
        <f t="shared" ref="M27:M46" si="14">M26+C$10/3*(2*E26+2*(E26+3*C$10/4))</f>
        <v>1.1383333333333332</v>
      </c>
    </row>
    <row r="28" spans="4:13" hidden="1" x14ac:dyDescent="0.25">
      <c r="D28" s="1">
        <f t="shared" si="1"/>
        <v>12</v>
      </c>
      <c r="E28" s="2">
        <f t="shared" si="9"/>
        <v>1.2</v>
      </c>
      <c r="F28" s="2">
        <f t="shared" si="0"/>
        <v>1.44</v>
      </c>
      <c r="G28" s="2">
        <f t="shared" si="2"/>
        <v>1.32</v>
      </c>
      <c r="H28" s="2">
        <f t="shared" si="8"/>
        <v>1.44</v>
      </c>
      <c r="I28" s="2">
        <f t="shared" si="10"/>
        <v>1.1090909090909087</v>
      </c>
      <c r="J28" s="2">
        <f t="shared" si="11"/>
        <v>1.0185941043083899</v>
      </c>
      <c r="K28" s="2">
        <f t="shared" si="12"/>
        <v>1.0190250000000001</v>
      </c>
      <c r="L28" s="2">
        <f t="shared" si="13"/>
        <v>1.0190249999999998</v>
      </c>
      <c r="M28" s="2">
        <f t="shared" si="14"/>
        <v>1.2899999999999998</v>
      </c>
    </row>
    <row r="29" spans="4:13" hidden="1" x14ac:dyDescent="0.25">
      <c r="D29" s="1">
        <f t="shared" si="1"/>
        <v>13</v>
      </c>
      <c r="E29" s="2">
        <f t="shared" si="9"/>
        <v>1.3</v>
      </c>
      <c r="F29" s="2">
        <f t="shared" si="0"/>
        <v>1.6900000000000002</v>
      </c>
      <c r="G29" s="2">
        <f t="shared" si="2"/>
        <v>1.56</v>
      </c>
      <c r="H29" s="2">
        <f t="shared" si="8"/>
        <v>1.68</v>
      </c>
      <c r="I29" s="2">
        <f t="shared" si="10"/>
        <v>1.1264462809917353</v>
      </c>
      <c r="J29" s="2">
        <f t="shared" si="11"/>
        <v>1.0406327610409243</v>
      </c>
      <c r="K29" s="2">
        <f t="shared" si="12"/>
        <v>1.041217625</v>
      </c>
      <c r="L29" s="2">
        <f t="shared" si="13"/>
        <v>1.0412176249999998</v>
      </c>
      <c r="M29" s="2">
        <f t="shared" si="14"/>
        <v>1.4549999999999998</v>
      </c>
    </row>
    <row r="30" spans="4:13" hidden="1" x14ac:dyDescent="0.25">
      <c r="D30" s="1">
        <f t="shared" si="1"/>
        <v>14</v>
      </c>
      <c r="E30" s="2">
        <f t="shared" si="9"/>
        <v>1.4000000000000001</v>
      </c>
      <c r="F30" s="2">
        <f t="shared" si="0"/>
        <v>1.9600000000000004</v>
      </c>
      <c r="G30" s="2">
        <f t="shared" si="2"/>
        <v>1.82</v>
      </c>
      <c r="H30" s="2">
        <f t="shared" si="8"/>
        <v>1.96</v>
      </c>
      <c r="I30" s="2">
        <f t="shared" si="10"/>
        <v>1.1513148009015775</v>
      </c>
      <c r="J30" s="2">
        <f t="shared" si="11"/>
        <v>1.0700963076084553</v>
      </c>
      <c r="K30" s="2">
        <f t="shared" si="12"/>
        <v>1.0708019506249999</v>
      </c>
      <c r="L30" s="2">
        <f t="shared" si="13"/>
        <v>1.0708019506249999</v>
      </c>
      <c r="M30" s="2">
        <f t="shared" si="14"/>
        <v>1.6333333333333331</v>
      </c>
    </row>
    <row r="31" spans="4:13" hidden="1" x14ac:dyDescent="0.25">
      <c r="D31" s="1">
        <f t="shared" si="1"/>
        <v>15</v>
      </c>
      <c r="E31" s="2">
        <f t="shared" si="9"/>
        <v>1.5000000000000002</v>
      </c>
      <c r="F31" s="2">
        <f t="shared" si="0"/>
        <v>2.2500000000000009</v>
      </c>
      <c r="G31" s="2">
        <f t="shared" si="2"/>
        <v>2.1</v>
      </c>
      <c r="H31" s="2">
        <f t="shared" si="8"/>
        <v>2.2400000000000002</v>
      </c>
      <c r="I31" s="2">
        <f t="shared" si="10"/>
        <v>1.1830134553650704</v>
      </c>
      <c r="J31" s="2">
        <f t="shared" si="11"/>
        <v>1.1062776116457453</v>
      </c>
      <c r="K31" s="2">
        <f t="shared" si="12"/>
        <v>1.1070757653156249</v>
      </c>
      <c r="L31" s="2">
        <f t="shared" si="13"/>
        <v>1.1070757653156249</v>
      </c>
      <c r="M31" s="2">
        <f t="shared" si="14"/>
        <v>1.8249999999999997</v>
      </c>
    </row>
    <row r="32" spans="4:13" hidden="1" x14ac:dyDescent="0.25">
      <c r="D32" s="1">
        <f t="shared" si="1"/>
        <v>16</v>
      </c>
      <c r="E32" s="2">
        <f t="shared" si="9"/>
        <v>1.6000000000000003</v>
      </c>
      <c r="F32" s="2">
        <f t="shared" si="0"/>
        <v>2.5600000000000009</v>
      </c>
      <c r="G32" s="2">
        <f t="shared" si="2"/>
        <v>2.4000000000000004</v>
      </c>
      <c r="H32" s="2">
        <f t="shared" si="8"/>
        <v>2.56</v>
      </c>
      <c r="I32" s="2">
        <f t="shared" si="10"/>
        <v>1.2209213230591549</v>
      </c>
      <c r="J32" s="2">
        <f t="shared" si="11"/>
        <v>1.1485368867271029</v>
      </c>
      <c r="K32" s="2">
        <f t="shared" si="12"/>
        <v>1.1494035676106407</v>
      </c>
      <c r="L32" s="2">
        <f t="shared" si="13"/>
        <v>1.1494035676106407</v>
      </c>
      <c r="M32" s="2">
        <f t="shared" si="14"/>
        <v>2.0299999999999998</v>
      </c>
    </row>
    <row r="33" spans="4:13" hidden="1" x14ac:dyDescent="0.25">
      <c r="D33" s="1">
        <f t="shared" si="1"/>
        <v>17</v>
      </c>
      <c r="E33" s="2">
        <f t="shared" si="9"/>
        <v>1.7000000000000004</v>
      </c>
      <c r="F33" s="2">
        <f t="shared" si="0"/>
        <v>2.8900000000000015</v>
      </c>
      <c r="G33" s="2">
        <f t="shared" si="2"/>
        <v>2.7200000000000006</v>
      </c>
      <c r="H33" s="2">
        <f t="shared" si="8"/>
        <v>2.8800000000000003</v>
      </c>
      <c r="I33" s="2">
        <f t="shared" si="10"/>
        <v>1.2644739300537773</v>
      </c>
      <c r="J33" s="2">
        <f t="shared" si="11"/>
        <v>1.1962952784673788</v>
      </c>
      <c r="K33" s="2">
        <f t="shared" si="12"/>
        <v>1.1972102286876298</v>
      </c>
      <c r="L33" s="2">
        <f t="shared" si="13"/>
        <v>1.1972102286876298</v>
      </c>
      <c r="M33" s="2">
        <f t="shared" si="14"/>
        <v>2.2483333333333331</v>
      </c>
    </row>
    <row r="34" spans="4:13" hidden="1" x14ac:dyDescent="0.25">
      <c r="D34" s="1">
        <f t="shared" si="1"/>
        <v>18</v>
      </c>
      <c r="E34" s="2">
        <f t="shared" si="9"/>
        <v>1.8000000000000005</v>
      </c>
      <c r="F34" s="2">
        <f t="shared" si="0"/>
        <v>3.2400000000000015</v>
      </c>
      <c r="G34" s="2">
        <f t="shared" si="2"/>
        <v>3.0600000000000005</v>
      </c>
      <c r="H34" s="2">
        <f t="shared" si="8"/>
        <v>3.24</v>
      </c>
      <c r="I34" s="2">
        <f t="shared" si="10"/>
        <v>1.3131581182307066</v>
      </c>
      <c r="J34" s="2">
        <f t="shared" si="11"/>
        <v>1.2490290614704855</v>
      </c>
      <c r="K34" s="2">
        <f t="shared" si="12"/>
        <v>1.249975256962305</v>
      </c>
      <c r="L34" s="2">
        <f t="shared" si="13"/>
        <v>1.249975256962305</v>
      </c>
      <c r="M34" s="2">
        <f t="shared" si="14"/>
        <v>2.4799999999999995</v>
      </c>
    </row>
    <row r="35" spans="4:13" hidden="1" x14ac:dyDescent="0.25">
      <c r="D35" s="1">
        <f t="shared" si="1"/>
        <v>19</v>
      </c>
      <c r="E35" s="2">
        <f t="shared" si="9"/>
        <v>1.9000000000000006</v>
      </c>
      <c r="F35" s="2">
        <f t="shared" si="0"/>
        <v>3.6100000000000021</v>
      </c>
      <c r="G35" s="2">
        <f t="shared" si="2"/>
        <v>3.4200000000000008</v>
      </c>
      <c r="H35" s="2">
        <f t="shared" si="8"/>
        <v>3.6000000000000005</v>
      </c>
      <c r="I35" s="2">
        <f t="shared" si="10"/>
        <v>1.3665073802097332</v>
      </c>
      <c r="J35" s="2">
        <f t="shared" si="11"/>
        <v>1.3062643889494869</v>
      </c>
      <c r="K35" s="2">
        <f t="shared" si="12"/>
        <v>1.3072276075508862</v>
      </c>
      <c r="L35" s="2">
        <f t="shared" si="13"/>
        <v>1.3072276075508862</v>
      </c>
      <c r="M35" s="2">
        <f t="shared" si="14"/>
        <v>2.7249999999999996</v>
      </c>
    </row>
    <row r="36" spans="4:13" hidden="1" x14ac:dyDescent="0.25">
      <c r="D36" s="1">
        <f t="shared" si="1"/>
        <v>20</v>
      </c>
      <c r="E36" s="2">
        <f t="shared" si="9"/>
        <v>2.0000000000000004</v>
      </c>
      <c r="F36" s="2">
        <f t="shared" si="0"/>
        <v>4.0000000000000018</v>
      </c>
      <c r="G36" s="2">
        <f t="shared" si="2"/>
        <v>3.8000000000000007</v>
      </c>
      <c r="H36" s="2">
        <f t="shared" si="8"/>
        <v>4</v>
      </c>
      <c r="I36" s="2">
        <f t="shared" si="10"/>
        <v>1.4240976183724845</v>
      </c>
      <c r="J36" s="2">
        <f t="shared" si="11"/>
        <v>1.3675725423828691</v>
      </c>
      <c r="K36" s="2">
        <f t="shared" si="12"/>
        <v>1.3685409848335521</v>
      </c>
      <c r="L36" s="2">
        <f t="shared" si="13"/>
        <v>1.3685409848335521</v>
      </c>
      <c r="M36" s="2">
        <f t="shared" si="14"/>
        <v>2.9833333333333329</v>
      </c>
    </row>
    <row r="37" spans="4:13" hidden="1" x14ac:dyDescent="0.25">
      <c r="D37" s="1">
        <f t="shared" si="1"/>
        <v>21</v>
      </c>
      <c r="E37" s="2">
        <f t="shared" si="9"/>
        <v>2.1000000000000005</v>
      </c>
      <c r="F37" s="2">
        <f t="shared" si="0"/>
        <v>4.4100000000000019</v>
      </c>
      <c r="G37" s="2">
        <f t="shared" si="2"/>
        <v>4.2000000000000011</v>
      </c>
      <c r="H37" s="2">
        <f t="shared" si="8"/>
        <v>4.4000000000000004</v>
      </c>
      <c r="I37" s="2">
        <f t="shared" si="10"/>
        <v>1.4855432894295313</v>
      </c>
      <c r="J37" s="2">
        <f t="shared" si="11"/>
        <v>1.4325656335845005</v>
      </c>
      <c r="K37" s="2">
        <f t="shared" si="12"/>
        <v>1.4335295912743646</v>
      </c>
      <c r="L37" s="2">
        <f t="shared" si="13"/>
        <v>1.4335295912743646</v>
      </c>
      <c r="M37" s="2">
        <f t="shared" si="14"/>
        <v>3.2549999999999999</v>
      </c>
    </row>
    <row r="38" spans="4:13" hidden="1" x14ac:dyDescent="0.25">
      <c r="D38" s="1">
        <f t="shared" si="1"/>
        <v>22</v>
      </c>
      <c r="E38" s="2">
        <f t="shared" si="9"/>
        <v>2.2000000000000006</v>
      </c>
      <c r="F38" s="2">
        <f t="shared" si="0"/>
        <v>4.8400000000000025</v>
      </c>
      <c r="G38" s="2">
        <f t="shared" si="2"/>
        <v>4.620000000000001</v>
      </c>
      <c r="H38" s="2">
        <f t="shared" si="8"/>
        <v>4.84</v>
      </c>
      <c r="I38" s="2">
        <f t="shared" si="10"/>
        <v>1.5504938994813922</v>
      </c>
      <c r="J38" s="2">
        <f t="shared" si="11"/>
        <v>1.5008927161002623</v>
      </c>
      <c r="K38" s="2">
        <f t="shared" si="12"/>
        <v>1.5018442801033001</v>
      </c>
      <c r="L38" s="2">
        <f t="shared" si="13"/>
        <v>1.5018442801033001</v>
      </c>
      <c r="M38" s="2">
        <f t="shared" si="14"/>
        <v>3.54</v>
      </c>
    </row>
    <row r="39" spans="4:13" hidden="1" x14ac:dyDescent="0.25">
      <c r="D39" s="1">
        <f t="shared" si="1"/>
        <v>23</v>
      </c>
      <c r="E39" s="2">
        <f t="shared" si="9"/>
        <v>2.3000000000000007</v>
      </c>
      <c r="F39" s="2">
        <f t="shared" si="0"/>
        <v>5.2900000000000036</v>
      </c>
      <c r="G39" s="2">
        <f t="shared" si="2"/>
        <v>5.0600000000000014</v>
      </c>
      <c r="H39" s="2">
        <f t="shared" si="8"/>
        <v>5.2800000000000011</v>
      </c>
      <c r="I39" s="2">
        <f t="shared" si="10"/>
        <v>1.6186308177103566</v>
      </c>
      <c r="J39" s="2">
        <f t="shared" si="11"/>
        <v>1.5722362669478562</v>
      </c>
      <c r="K39" s="2">
        <f t="shared" si="12"/>
        <v>1.5731690734934867</v>
      </c>
      <c r="L39" s="2">
        <f t="shared" si="13"/>
        <v>1.5731690734934867</v>
      </c>
      <c r="M39" s="2">
        <f t="shared" si="14"/>
        <v>3.8383333333333334</v>
      </c>
    </row>
    <row r="40" spans="4:13" hidden="1" x14ac:dyDescent="0.25">
      <c r="D40" s="1">
        <f t="shared" si="1"/>
        <v>24</v>
      </c>
      <c r="E40" s="2">
        <f t="shared" si="9"/>
        <v>2.4000000000000008</v>
      </c>
      <c r="F40" s="2">
        <f t="shared" si="0"/>
        <v>5.7600000000000042</v>
      </c>
      <c r="G40" s="2">
        <f t="shared" si="2"/>
        <v>5.5200000000000014</v>
      </c>
      <c r="H40" s="2">
        <f t="shared" si="8"/>
        <v>5.76</v>
      </c>
      <c r="I40" s="2">
        <f t="shared" si="10"/>
        <v>1.6896643797366877</v>
      </c>
      <c r="J40" s="2">
        <f t="shared" si="11"/>
        <v>1.6463090034290129</v>
      </c>
      <c r="K40" s="2">
        <f t="shared" si="12"/>
        <v>1.6472180115116055</v>
      </c>
      <c r="L40" s="2">
        <f t="shared" si="13"/>
        <v>1.6472180115116055</v>
      </c>
      <c r="M40" s="2">
        <f t="shared" si="14"/>
        <v>4.1500000000000004</v>
      </c>
    </row>
    <row r="41" spans="4:13" hidden="1" x14ac:dyDescent="0.25">
      <c r="D41" s="1">
        <f t="shared" si="1"/>
        <v>25</v>
      </c>
      <c r="E41" s="2">
        <f t="shared" si="9"/>
        <v>2.5000000000000009</v>
      </c>
      <c r="F41" s="2">
        <f t="shared" si="0"/>
        <v>6.2500000000000044</v>
      </c>
      <c r="G41" s="2">
        <f t="shared" si="2"/>
        <v>6.0000000000000018</v>
      </c>
      <c r="H41" s="2">
        <f t="shared" si="8"/>
        <v>6.240000000000002</v>
      </c>
      <c r="I41" s="2">
        <f t="shared" si="10"/>
        <v>1.7633312543060797</v>
      </c>
      <c r="J41" s="2">
        <f t="shared" si="11"/>
        <v>1.7228510031024402</v>
      </c>
      <c r="K41" s="2">
        <f t="shared" si="12"/>
        <v>1.723732300418003</v>
      </c>
      <c r="L41" s="2">
        <f t="shared" si="13"/>
        <v>1.723732300418003</v>
      </c>
      <c r="M41" s="2">
        <f t="shared" si="14"/>
        <v>4.4750000000000005</v>
      </c>
    </row>
    <row r="42" spans="4:13" hidden="1" x14ac:dyDescent="0.25">
      <c r="D42" s="1">
        <f t="shared" si="1"/>
        <v>26</v>
      </c>
      <c r="E42" s="2">
        <f t="shared" si="9"/>
        <v>2.600000000000001</v>
      </c>
      <c r="F42" s="2">
        <f t="shared" si="0"/>
        <v>6.7600000000000051</v>
      </c>
      <c r="G42" s="2">
        <f t="shared" si="2"/>
        <v>6.5000000000000018</v>
      </c>
      <c r="H42" s="2">
        <f t="shared" si="8"/>
        <v>6.76</v>
      </c>
      <c r="I42" s="2">
        <f t="shared" si="10"/>
        <v>1.8393920493691636</v>
      </c>
      <c r="J42" s="2">
        <f t="shared" si="11"/>
        <v>1.801627098045065</v>
      </c>
      <c r="K42" s="2">
        <f t="shared" si="12"/>
        <v>1.8024777318782927</v>
      </c>
      <c r="L42" s="2">
        <f t="shared" si="13"/>
        <v>1.8024777318782927</v>
      </c>
      <c r="M42" s="2">
        <f t="shared" si="14"/>
        <v>4.8133333333333344</v>
      </c>
    </row>
    <row r="43" spans="4:13" hidden="1" x14ac:dyDescent="0.25">
      <c r="D43" s="1">
        <f t="shared" si="1"/>
        <v>27</v>
      </c>
      <c r="E43" s="2">
        <f t="shared" si="9"/>
        <v>2.7000000000000011</v>
      </c>
      <c r="F43" s="2">
        <f t="shared" si="0"/>
        <v>7.2900000000000054</v>
      </c>
      <c r="G43" s="2">
        <f t="shared" si="2"/>
        <v>7.0200000000000022</v>
      </c>
      <c r="H43" s="2">
        <f t="shared" si="8"/>
        <v>7.2800000000000029</v>
      </c>
      <c r="I43" s="2">
        <f t="shared" si="10"/>
        <v>1.9176291357901485</v>
      </c>
      <c r="J43" s="2">
        <f t="shared" si="11"/>
        <v>1.8824245172788685</v>
      </c>
      <c r="K43" s="2">
        <f t="shared" si="12"/>
        <v>1.883242347349855</v>
      </c>
      <c r="L43" s="2">
        <f t="shared" si="13"/>
        <v>1.883242347349855</v>
      </c>
      <c r="M43" s="2">
        <f t="shared" si="14"/>
        <v>5.1650000000000009</v>
      </c>
    </row>
    <row r="44" spans="4:13" hidden="1" x14ac:dyDescent="0.25">
      <c r="D44" s="1">
        <f t="shared" si="1"/>
        <v>28</v>
      </c>
      <c r="E44" s="2">
        <f t="shared" si="9"/>
        <v>2.8000000000000012</v>
      </c>
      <c r="F44" s="2">
        <f t="shared" si="0"/>
        <v>7.8400000000000061</v>
      </c>
      <c r="G44" s="2">
        <f t="shared" si="2"/>
        <v>7.5600000000000023</v>
      </c>
      <c r="H44" s="2">
        <f t="shared" si="8"/>
        <v>7.84</v>
      </c>
      <c r="I44" s="2">
        <f t="shared" si="10"/>
        <v>1.9978446689001348</v>
      </c>
      <c r="J44" s="2">
        <f t="shared" si="11"/>
        <v>1.9650507537285002</v>
      </c>
      <c r="K44" s="2">
        <f t="shared" si="12"/>
        <v>1.9658343243516188</v>
      </c>
      <c r="L44" s="2">
        <f t="shared" si="13"/>
        <v>1.9658343243516188</v>
      </c>
      <c r="M44" s="2">
        <f t="shared" si="14"/>
        <v>5.5300000000000011</v>
      </c>
    </row>
    <row r="45" spans="4:13" hidden="1" x14ac:dyDescent="0.25">
      <c r="D45" s="1">
        <f t="shared" si="1"/>
        <v>29</v>
      </c>
      <c r="E45" s="2">
        <f t="shared" si="9"/>
        <v>2.9000000000000012</v>
      </c>
      <c r="F45" s="2">
        <f t="shared" si="0"/>
        <v>8.4100000000000072</v>
      </c>
      <c r="G45" s="2">
        <f t="shared" si="2"/>
        <v>8.1200000000000028</v>
      </c>
      <c r="H45" s="2">
        <f t="shared" si="8"/>
        <v>8.4000000000000039</v>
      </c>
      <c r="I45" s="2">
        <f t="shared" si="10"/>
        <v>2.0798587899092134</v>
      </c>
      <c r="J45" s="2">
        <f t="shared" si="11"/>
        <v>2.0493316343257857</v>
      </c>
      <c r="K45" s="2">
        <f t="shared" si="12"/>
        <v>2.050080063538215</v>
      </c>
      <c r="L45" s="2">
        <f t="shared" si="13"/>
        <v>2.050080063538215</v>
      </c>
      <c r="M45" s="2">
        <f t="shared" si="14"/>
        <v>5.908333333333335</v>
      </c>
    </row>
    <row r="46" spans="4:13" hidden="1" x14ac:dyDescent="0.25">
      <c r="D46" s="1">
        <f t="shared" si="1"/>
        <v>30</v>
      </c>
      <c r="E46" s="2">
        <f t="shared" si="9"/>
        <v>3.0000000000000013</v>
      </c>
      <c r="F46" s="2">
        <f t="shared" si="0"/>
        <v>9.0000000000000071</v>
      </c>
      <c r="G46" s="2">
        <f t="shared" si="2"/>
        <v>8.7000000000000028</v>
      </c>
      <c r="H46" s="2">
        <f t="shared" si="8"/>
        <v>9</v>
      </c>
      <c r="I46" s="2">
        <f t="shared" si="10"/>
        <v>2.1635079908265578</v>
      </c>
      <c r="J46" s="2">
        <f t="shared" si="11"/>
        <v>2.1351095739138062</v>
      </c>
      <c r="K46" s="2">
        <f t="shared" si="12"/>
        <v>2.1358224575020848</v>
      </c>
      <c r="L46" s="2">
        <f t="shared" si="13"/>
        <v>2.1358224575020848</v>
      </c>
      <c r="M46" s="2">
        <f t="shared" si="14"/>
        <v>6.3000000000000016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6"/>
  <sheetViews>
    <sheetView zoomScaleNormal="100" workbookViewId="0">
      <selection activeCell="M56" sqref="M56"/>
    </sheetView>
  </sheetViews>
  <sheetFormatPr baseColWidth="10" defaultColWidth="9.140625" defaultRowHeight="15" x14ac:dyDescent="0.25"/>
  <cols>
    <col min="1" max="1" width="22.42578125" customWidth="1"/>
    <col min="2" max="2" width="4.85546875" style="1" customWidth="1"/>
    <col min="3" max="3" width="7.85546875" style="1" customWidth="1"/>
    <col min="4" max="4" width="7.7109375" style="1" customWidth="1"/>
    <col min="5" max="8" width="11" style="2" customWidth="1"/>
    <col min="9" max="10" width="9.140625" style="2"/>
    <col min="11" max="13" width="13" style="2" customWidth="1"/>
  </cols>
  <sheetData>
    <row r="6" spans="1:13" x14ac:dyDescent="0.25">
      <c r="A6" t="s">
        <v>4</v>
      </c>
      <c r="B6" s="1" t="s">
        <v>0</v>
      </c>
      <c r="C6" s="1">
        <v>0</v>
      </c>
    </row>
    <row r="7" spans="1:13" x14ac:dyDescent="0.25">
      <c r="A7" t="s">
        <v>5</v>
      </c>
      <c r="B7" s="1" t="s">
        <v>1</v>
      </c>
      <c r="C7" s="1">
        <f>2*PI()</f>
        <v>6.2831853071795862</v>
      </c>
    </row>
    <row r="8" spans="1:13" x14ac:dyDescent="0.25">
      <c r="A8" t="s">
        <v>8</v>
      </c>
      <c r="B8" s="1" t="s">
        <v>2</v>
      </c>
      <c r="C8" s="1">
        <v>10</v>
      </c>
    </row>
    <row r="9" spans="1:13" x14ac:dyDescent="0.25">
      <c r="A9" t="s">
        <v>7</v>
      </c>
      <c r="B9" s="1" t="s">
        <v>9</v>
      </c>
      <c r="C9" s="1">
        <f>C8+1</f>
        <v>11</v>
      </c>
    </row>
    <row r="10" spans="1:13" x14ac:dyDescent="0.25">
      <c r="A10" t="s">
        <v>6</v>
      </c>
      <c r="B10" s="1" t="s">
        <v>3</v>
      </c>
      <c r="C10" s="1">
        <f>(C7-C6)/C8</f>
        <v>0.62831853071795862</v>
      </c>
    </row>
    <row r="12" spans="1:13" x14ac:dyDescent="0.25">
      <c r="A12" t="s">
        <v>18</v>
      </c>
    </row>
    <row r="13" spans="1:13" x14ac:dyDescent="0.25">
      <c r="A13" t="s">
        <v>19</v>
      </c>
    </row>
    <row r="14" spans="1:13" x14ac:dyDescent="0.25">
      <c r="A14" t="s">
        <v>12</v>
      </c>
      <c r="B14" s="1" t="s">
        <v>13</v>
      </c>
      <c r="C14" s="1">
        <v>0</v>
      </c>
      <c r="G14" s="2" t="s">
        <v>20</v>
      </c>
      <c r="H14" s="2" t="s">
        <v>23</v>
      </c>
      <c r="I14" s="2" t="s">
        <v>24</v>
      </c>
      <c r="J14" s="2" t="s">
        <v>26</v>
      </c>
      <c r="K14" s="2" t="s">
        <v>36</v>
      </c>
      <c r="L14" s="2" t="s">
        <v>37</v>
      </c>
      <c r="M14" s="2" t="s">
        <v>38</v>
      </c>
    </row>
    <row r="15" spans="1:13" x14ac:dyDescent="0.25">
      <c r="D15" s="1" t="s">
        <v>14</v>
      </c>
      <c r="E15" s="2" t="s">
        <v>11</v>
      </c>
      <c r="F15" s="2" t="s">
        <v>15</v>
      </c>
      <c r="G15" s="2" t="s">
        <v>21</v>
      </c>
      <c r="H15" s="2" t="s">
        <v>22</v>
      </c>
      <c r="I15" s="2" t="s">
        <v>25</v>
      </c>
      <c r="J15" s="2" t="s">
        <v>27</v>
      </c>
      <c r="K15" s="2" t="s">
        <v>29</v>
      </c>
      <c r="L15" s="2" t="s">
        <v>34</v>
      </c>
      <c r="M15" s="2" t="s">
        <v>35</v>
      </c>
    </row>
    <row r="16" spans="1:13" x14ac:dyDescent="0.25">
      <c r="D16" s="1">
        <v>0</v>
      </c>
      <c r="E16" s="2">
        <f>C6</f>
        <v>0</v>
      </c>
      <c r="F16" s="2">
        <f>SIN(E16)</f>
        <v>0</v>
      </c>
      <c r="G16" s="2">
        <f>C14</f>
        <v>0</v>
      </c>
      <c r="H16" s="2">
        <f>C14</f>
        <v>0</v>
      </c>
      <c r="I16" s="2">
        <f>C14</f>
        <v>0</v>
      </c>
      <c r="J16" s="2">
        <f>C14</f>
        <v>0</v>
      </c>
      <c r="K16" s="2">
        <f>C14</f>
        <v>0</v>
      </c>
      <c r="L16" s="2">
        <f>C14</f>
        <v>0</v>
      </c>
      <c r="M16" s="2">
        <f>C14</f>
        <v>0</v>
      </c>
    </row>
    <row r="17" spans="4:13" x14ac:dyDescent="0.25">
      <c r="D17" s="1">
        <f>D16+1</f>
        <v>1</v>
      </c>
      <c r="E17" s="2">
        <f>E16+C$10</f>
        <v>0.62831853071795862</v>
      </c>
      <c r="F17" s="2">
        <f t="shared" ref="F17:F46" si="0">SIN(E17)</f>
        <v>0.58778525229247314</v>
      </c>
      <c r="G17" s="2">
        <f>G16+C$10*COS(E16)</f>
        <v>0.62831853071795862</v>
      </c>
      <c r="H17" s="2">
        <f>G17</f>
        <v>0.62831853071795862</v>
      </c>
      <c r="I17" s="2">
        <f>(I16+C$10*COS(E17))</f>
        <v>0.50832036923152601</v>
      </c>
      <c r="J17" s="2">
        <f>(J16+C$10/2*(COS(E16)+COS(E17)))</f>
        <v>0.56831944997474226</v>
      </c>
      <c r="K17" s="2">
        <f>K16+C$10*COS(E16+C$10/2)</f>
        <v>0.59756643294831113</v>
      </c>
      <c r="L17" s="2">
        <f>L16+C$10/2*(COS(E16)+COS(E16+C$10))</f>
        <v>0.56831944997474226</v>
      </c>
      <c r="M17" s="2">
        <f>M16+C$10/3*(COS(E16)+2*COS(E16+3*C$10/4))</f>
        <v>0.58266345033141986</v>
      </c>
    </row>
    <row r="18" spans="4:13" x14ac:dyDescent="0.25">
      <c r="D18" s="1">
        <f t="shared" ref="D18:D46" si="1">D17+1</f>
        <v>2</v>
      </c>
      <c r="E18" s="2">
        <f>E17+C$10</f>
        <v>1.2566370614359172</v>
      </c>
      <c r="F18" s="2">
        <f t="shared" si="0"/>
        <v>0.95105651629515353</v>
      </c>
      <c r="G18" s="2">
        <f t="shared" ref="G18:G26" si="2">G17+C$10*COS(E17)</f>
        <v>1.1366388999494847</v>
      </c>
      <c r="H18" s="2">
        <f>H16+2*C$10*COS(E17)</f>
        <v>1.016640738463052</v>
      </c>
      <c r="I18" s="2">
        <f t="shared" ref="I18:I26" si="3">(I17+C$10*COS(E18))</f>
        <v>0.70248147310407272</v>
      </c>
      <c r="J18" s="2">
        <f t="shared" ref="J18:J26" si="4">(J17+C$10/2*(COS(E17)+COS(E18)))</f>
        <v>0.91956018652677862</v>
      </c>
      <c r="K18" s="2">
        <f t="shared" ref="K18:K26" si="5">K17+C$10*COS(E17+C$10/2)</f>
        <v>0.9668827990464024</v>
      </c>
      <c r="L18" s="2">
        <f t="shared" ref="L18:L26" si="6">L17+C$10/2*(COS(E17)+COS(E17+C$10))</f>
        <v>0.91956018652677862</v>
      </c>
      <c r="M18" s="2">
        <f t="shared" ref="M18:M26" si="7">M17+C$10/3*(COS(E17)+2*COS(E17+3*C$10/4))</f>
        <v>0.94227066924610436</v>
      </c>
    </row>
    <row r="19" spans="4:13" x14ac:dyDescent="0.25">
      <c r="D19" s="1">
        <f t="shared" si="1"/>
        <v>3</v>
      </c>
      <c r="E19" s="2">
        <f>E18+C$10</f>
        <v>1.8849555921538759</v>
      </c>
      <c r="F19" s="2">
        <f t="shared" si="0"/>
        <v>0.95105651629515364</v>
      </c>
      <c r="G19" s="2">
        <f t="shared" si="2"/>
        <v>1.3308000038220313</v>
      </c>
      <c r="H19" s="2">
        <f t="shared" ref="H19:H26" si="8">H17+2*C$10*COS(E18)</f>
        <v>1.016640738463052</v>
      </c>
      <c r="I19" s="2">
        <f t="shared" si="3"/>
        <v>0.50832036923152613</v>
      </c>
      <c r="J19" s="2">
        <f t="shared" si="4"/>
        <v>0.91956018652677862</v>
      </c>
      <c r="K19" s="2">
        <f t="shared" si="5"/>
        <v>0.9668827990464024</v>
      </c>
      <c r="L19" s="2">
        <f t="shared" si="6"/>
        <v>0.91956018652677862</v>
      </c>
      <c r="M19" s="2">
        <f t="shared" si="7"/>
        <v>0.94146392171846816</v>
      </c>
    </row>
    <row r="20" spans="4:13" x14ac:dyDescent="0.25">
      <c r="D20" s="1">
        <f t="shared" si="1"/>
        <v>4</v>
      </c>
      <c r="E20" s="2">
        <f>E19+C$10</f>
        <v>2.5132741228718345</v>
      </c>
      <c r="F20" s="2">
        <f t="shared" si="0"/>
        <v>0.58778525229247325</v>
      </c>
      <c r="G20" s="2">
        <f t="shared" si="2"/>
        <v>1.1366388999494847</v>
      </c>
      <c r="H20" s="2">
        <f t="shared" si="8"/>
        <v>0.62831853071795885</v>
      </c>
      <c r="I20" s="2">
        <f t="shared" si="3"/>
        <v>2.2204460492503131E-16</v>
      </c>
      <c r="J20" s="2">
        <f t="shared" si="4"/>
        <v>0.56831944997474237</v>
      </c>
      <c r="K20" s="2">
        <f t="shared" si="5"/>
        <v>0.59756643294831113</v>
      </c>
      <c r="L20" s="2">
        <f t="shared" si="6"/>
        <v>0.56831944997474237</v>
      </c>
      <c r="M20" s="2">
        <f t="shared" si="7"/>
        <v>0.58055135788372825</v>
      </c>
    </row>
    <row r="21" spans="4:13" x14ac:dyDescent="0.25">
      <c r="D21" s="1">
        <f t="shared" si="1"/>
        <v>5</v>
      </c>
      <c r="E21" s="2">
        <f>E20+C$10</f>
        <v>3.1415926535897931</v>
      </c>
      <c r="F21" s="2">
        <f t="shared" si="0"/>
        <v>1.22514845490862E-16</v>
      </c>
      <c r="G21" s="2">
        <f t="shared" si="2"/>
        <v>0.62831853071795885</v>
      </c>
      <c r="H21" s="2">
        <f t="shared" si="8"/>
        <v>0</v>
      </c>
      <c r="I21" s="2">
        <f t="shared" si="3"/>
        <v>-0.6283185307179584</v>
      </c>
      <c r="J21" s="2">
        <f t="shared" si="4"/>
        <v>1.1102230246251565E-16</v>
      </c>
      <c r="K21" s="2">
        <f t="shared" si="5"/>
        <v>0</v>
      </c>
      <c r="L21" s="2">
        <f t="shared" si="6"/>
        <v>0</v>
      </c>
      <c r="M21" s="2">
        <f t="shared" si="7"/>
        <v>-2.6106898401107026E-3</v>
      </c>
    </row>
    <row r="22" spans="4:13" x14ac:dyDescent="0.25">
      <c r="D22" s="1">
        <f t="shared" si="1"/>
        <v>6</v>
      </c>
      <c r="E22" s="2">
        <f t="shared" ref="E22:E46" si="9">E21+C$10</f>
        <v>3.7699111843077517</v>
      </c>
      <c r="F22" s="2">
        <f t="shared" si="0"/>
        <v>-0.58778525229247303</v>
      </c>
      <c r="G22" s="2">
        <f t="shared" si="2"/>
        <v>0</v>
      </c>
      <c r="H22" s="2">
        <f t="shared" si="8"/>
        <v>-0.6283185307179584</v>
      </c>
      <c r="I22" s="2">
        <f t="shared" si="3"/>
        <v>-1.1366388999494843</v>
      </c>
      <c r="J22" s="2">
        <f t="shared" si="4"/>
        <v>-0.56831944997474215</v>
      </c>
      <c r="K22" s="2">
        <f t="shared" si="5"/>
        <v>-0.59756643294831124</v>
      </c>
      <c r="L22" s="2">
        <f t="shared" si="6"/>
        <v>-0.56831944997474226</v>
      </c>
      <c r="M22" s="2">
        <f t="shared" si="7"/>
        <v>-0.58527414017153057</v>
      </c>
    </row>
    <row r="23" spans="4:13" x14ac:dyDescent="0.25">
      <c r="D23" s="1">
        <f t="shared" si="1"/>
        <v>7</v>
      </c>
      <c r="E23" s="2">
        <f t="shared" si="9"/>
        <v>4.3982297150257104</v>
      </c>
      <c r="F23" s="2">
        <f t="shared" si="0"/>
        <v>-0.95105651629515353</v>
      </c>
      <c r="G23" s="2">
        <f t="shared" si="2"/>
        <v>-0.50832036923152601</v>
      </c>
      <c r="H23" s="2">
        <f t="shared" si="8"/>
        <v>-1.016640738463052</v>
      </c>
      <c r="I23" s="2">
        <f t="shared" si="3"/>
        <v>-1.3308000038220311</v>
      </c>
      <c r="J23" s="2">
        <f t="shared" si="4"/>
        <v>-0.91956018652677862</v>
      </c>
      <c r="K23" s="2">
        <f t="shared" si="5"/>
        <v>-0.96688279904640262</v>
      </c>
      <c r="L23" s="2">
        <f t="shared" si="6"/>
        <v>-0.91956018652677862</v>
      </c>
      <c r="M23" s="2">
        <f t="shared" si="7"/>
        <v>-0.94488135908621518</v>
      </c>
    </row>
    <row r="24" spans="4:13" x14ac:dyDescent="0.25">
      <c r="D24" s="1">
        <f t="shared" si="1"/>
        <v>8</v>
      </c>
      <c r="E24" s="2">
        <f t="shared" si="9"/>
        <v>5.026548245743669</v>
      </c>
      <c r="F24" s="2">
        <f t="shared" si="0"/>
        <v>-0.95105651629515364</v>
      </c>
      <c r="G24" s="2">
        <f t="shared" si="2"/>
        <v>-0.70248147310407272</v>
      </c>
      <c r="H24" s="2">
        <f t="shared" si="8"/>
        <v>-1.0166407384630518</v>
      </c>
      <c r="I24" s="2">
        <f t="shared" si="3"/>
        <v>-1.1366388999494845</v>
      </c>
      <c r="J24" s="2">
        <f t="shared" si="4"/>
        <v>-0.91956018652677873</v>
      </c>
      <c r="K24" s="2">
        <f t="shared" si="5"/>
        <v>-0.96688279904640273</v>
      </c>
      <c r="L24" s="2">
        <f t="shared" si="6"/>
        <v>-0.91956018652677873</v>
      </c>
      <c r="M24" s="2">
        <f t="shared" si="7"/>
        <v>-0.94407461155857897</v>
      </c>
    </row>
    <row r="25" spans="4:13" x14ac:dyDescent="0.25">
      <c r="D25" s="1">
        <f t="shared" si="1"/>
        <v>9</v>
      </c>
      <c r="E25" s="2">
        <f t="shared" si="9"/>
        <v>5.6548667764616276</v>
      </c>
      <c r="F25" s="2">
        <f t="shared" si="0"/>
        <v>-0.58778525229247336</v>
      </c>
      <c r="G25" s="2">
        <f t="shared" si="2"/>
        <v>-0.50832036923152613</v>
      </c>
      <c r="H25" s="2">
        <f t="shared" si="8"/>
        <v>-0.62831853071795896</v>
      </c>
      <c r="I25" s="2">
        <f t="shared" si="3"/>
        <v>-0.62831853071795862</v>
      </c>
      <c r="J25" s="2">
        <f t="shared" si="4"/>
        <v>-0.5683194499747426</v>
      </c>
      <c r="K25" s="2">
        <f t="shared" si="5"/>
        <v>-0.59756643294831147</v>
      </c>
      <c r="L25" s="2">
        <f t="shared" si="6"/>
        <v>-0.5683194499747426</v>
      </c>
      <c r="M25" s="2">
        <f t="shared" si="7"/>
        <v>-0.58316204772383906</v>
      </c>
    </row>
    <row r="26" spans="4:13" x14ac:dyDescent="0.25">
      <c r="D26" s="1">
        <f t="shared" si="1"/>
        <v>10</v>
      </c>
      <c r="E26" s="2">
        <f t="shared" si="9"/>
        <v>6.2831853071795862</v>
      </c>
      <c r="F26" s="2">
        <f t="shared" si="0"/>
        <v>-2.45029690981724E-16</v>
      </c>
      <c r="G26" s="2">
        <f t="shared" si="2"/>
        <v>0</v>
      </c>
      <c r="H26" s="2">
        <f t="shared" si="8"/>
        <v>0</v>
      </c>
      <c r="I26" s="2">
        <f t="shared" si="3"/>
        <v>0</v>
      </c>
      <c r="J26" s="2">
        <f t="shared" si="4"/>
        <v>-3.3306690738754696E-16</v>
      </c>
      <c r="K26" s="2">
        <f t="shared" si="5"/>
        <v>0</v>
      </c>
      <c r="L26" s="2">
        <f t="shared" si="6"/>
        <v>0</v>
      </c>
      <c r="M26" s="2">
        <f t="shared" si="7"/>
        <v>0</v>
      </c>
    </row>
    <row r="27" spans="4:13" hidden="1" x14ac:dyDescent="0.25">
      <c r="D27" s="1">
        <f t="shared" si="1"/>
        <v>11</v>
      </c>
      <c r="E27" s="2">
        <f t="shared" si="9"/>
        <v>6.9115038378975449</v>
      </c>
      <c r="F27" s="2">
        <f t="shared" si="0"/>
        <v>0.58778525229247292</v>
      </c>
      <c r="G27" s="2">
        <f t="shared" ref="G27:G46" si="10">G26+C$10*(2*E26)</f>
        <v>7.8956835208714864</v>
      </c>
      <c r="H27" s="2">
        <f t="shared" ref="H27:H46" si="11">H25+2*C$10*(2*E26)</f>
        <v>15.163048511025014</v>
      </c>
      <c r="I27" s="2">
        <f t="shared" ref="I27:I46" si="12">(I26+C$10*E27)/(1+C$10)</f>
        <v>2.6669388418521316</v>
      </c>
      <c r="J27" s="2">
        <f t="shared" ref="J27:J46" si="13">(J26+C$10/2*(-J26+E26+E27))/(1+C$10/2)</f>
        <v>3.1542857534282245</v>
      </c>
      <c r="K27" s="2">
        <f t="shared" ref="K27:K46" si="14">K26+C$10*(E26+C$10/2-K26-C$10/2*(-K26+E26))</f>
        <v>2.9049827812455375</v>
      </c>
      <c r="L27" s="2">
        <f t="shared" ref="L27:L46" si="15">L26+C$10/2*(-L26+E26-(L26+C$10*(-L26+E26))+E26+C$10)</f>
        <v>2.9049827812455375</v>
      </c>
      <c r="M27" s="2">
        <f t="shared" ref="M27:M46" si="16">M26+C$10/3*(2*E26+2*(E26+3*C$10/4))</f>
        <v>5.4611811019361109</v>
      </c>
    </row>
    <row r="28" spans="4:13" hidden="1" x14ac:dyDescent="0.25">
      <c r="D28" s="1">
        <f t="shared" si="1"/>
        <v>12</v>
      </c>
      <c r="E28" s="2">
        <f t="shared" si="9"/>
        <v>7.5398223686155035</v>
      </c>
      <c r="F28" s="2">
        <f t="shared" si="0"/>
        <v>0.95105651629515353</v>
      </c>
      <c r="G28" s="2">
        <f t="shared" si="10"/>
        <v>16.580935393830121</v>
      </c>
      <c r="H28" s="2">
        <f t="shared" si="11"/>
        <v>17.370503745917269</v>
      </c>
      <c r="I28" s="2">
        <f t="shared" si="12"/>
        <v>4.5472361916254167</v>
      </c>
      <c r="J28" s="2">
        <f t="shared" si="13"/>
        <v>5.1008700844710146</v>
      </c>
      <c r="K28" s="2">
        <f t="shared" si="14"/>
        <v>4.82889073579768</v>
      </c>
      <c r="L28" s="2">
        <f t="shared" si="15"/>
        <v>4.82889073579768</v>
      </c>
      <c r="M28" s="2">
        <f t="shared" si="16"/>
        <v>11.448741105263654</v>
      </c>
    </row>
    <row r="29" spans="4:13" hidden="1" x14ac:dyDescent="0.25">
      <c r="D29" s="1">
        <f t="shared" si="1"/>
        <v>13</v>
      </c>
      <c r="E29" s="2">
        <f t="shared" si="9"/>
        <v>8.1681408993334621</v>
      </c>
      <c r="F29" s="2">
        <f t="shared" si="0"/>
        <v>0.95105651629515364</v>
      </c>
      <c r="G29" s="2">
        <f t="shared" si="10"/>
        <v>26.055755618875907</v>
      </c>
      <c r="H29" s="2">
        <f t="shared" si="11"/>
        <v>34.112688961116582</v>
      </c>
      <c r="I29" s="2">
        <f t="shared" si="12"/>
        <v>5.9444330440212001</v>
      </c>
      <c r="J29" s="2">
        <f t="shared" si="13"/>
        <v>6.4171724911006516</v>
      </c>
      <c r="K29" s="2">
        <f t="shared" si="14"/>
        <v>6.1944949487421752</v>
      </c>
      <c r="L29" s="2">
        <f t="shared" si="15"/>
        <v>6.1944949487421752</v>
      </c>
      <c r="M29" s="2">
        <f t="shared" si="16"/>
        <v>17.96268000998263</v>
      </c>
    </row>
    <row r="30" spans="4:13" hidden="1" x14ac:dyDescent="0.25">
      <c r="D30" s="1">
        <f t="shared" si="1"/>
        <v>14</v>
      </c>
      <c r="E30" s="2">
        <f t="shared" si="9"/>
        <v>8.7964594300514207</v>
      </c>
      <c r="F30" s="2">
        <f t="shared" si="0"/>
        <v>0.58778525229247336</v>
      </c>
      <c r="G30" s="2">
        <f t="shared" si="10"/>
        <v>36.32014419600884</v>
      </c>
      <c r="H30" s="2">
        <f t="shared" si="11"/>
        <v>37.899280900183129</v>
      </c>
      <c r="I30" s="2">
        <f t="shared" si="12"/>
        <v>7.0449431681977259</v>
      </c>
      <c r="J30" s="2">
        <f t="shared" si="13"/>
        <v>7.4045398672015574</v>
      </c>
      <c r="K30" s="2">
        <f t="shared" si="14"/>
        <v>7.2423832653939693</v>
      </c>
      <c r="L30" s="2">
        <f t="shared" si="15"/>
        <v>7.2423832653939693</v>
      </c>
      <c r="M30" s="2">
        <f t="shared" si="16"/>
        <v>25.002997816093039</v>
      </c>
    </row>
    <row r="31" spans="4:13" hidden="1" x14ac:dyDescent="0.25">
      <c r="D31" s="1">
        <f t="shared" si="1"/>
        <v>15</v>
      </c>
      <c r="E31" s="2">
        <f t="shared" si="9"/>
        <v>9.4247779607693793</v>
      </c>
      <c r="F31" s="2">
        <f t="shared" si="0"/>
        <v>3.67544536472586E-16</v>
      </c>
      <c r="G31" s="2">
        <f t="shared" si="10"/>
        <v>47.374101125228918</v>
      </c>
      <c r="H31" s="2">
        <f t="shared" si="11"/>
        <v>56.220602819556746</v>
      </c>
      <c r="I31" s="2">
        <f t="shared" si="12"/>
        <v>7.963248937008693</v>
      </c>
      <c r="J31" s="2">
        <f t="shared" si="13"/>
        <v>8.2202408030667211</v>
      </c>
      <c r="K31" s="2">
        <f t="shared" si="14"/>
        <v>8.1094678667305011</v>
      </c>
      <c r="L31" s="2">
        <f t="shared" si="15"/>
        <v>8.1094678667305011</v>
      </c>
      <c r="M31" s="2">
        <f t="shared" si="16"/>
        <v>32.569694523594876</v>
      </c>
    </row>
    <row r="32" spans="4:13" hidden="1" x14ac:dyDescent="0.25">
      <c r="D32" s="1">
        <f t="shared" si="1"/>
        <v>16</v>
      </c>
      <c r="E32" s="2">
        <f t="shared" si="9"/>
        <v>10.053096491487338</v>
      </c>
      <c r="F32" s="2">
        <f t="shared" si="0"/>
        <v>-0.5877852522924728</v>
      </c>
      <c r="G32" s="2">
        <f t="shared" si="10"/>
        <v>59.217626406536148</v>
      </c>
      <c r="H32" s="2">
        <f t="shared" si="11"/>
        <v>61.586331462797588</v>
      </c>
      <c r="I32" s="2">
        <f t="shared" si="12"/>
        <v>8.7696574621733436</v>
      </c>
      <c r="J32" s="2">
        <f t="shared" si="13"/>
        <v>8.9463515038759169</v>
      </c>
      <c r="K32" s="2">
        <f t="shared" si="14"/>
        <v>8.8736618546188293</v>
      </c>
      <c r="L32" s="2">
        <f t="shared" si="15"/>
        <v>8.8736618546188293</v>
      </c>
      <c r="M32" s="2">
        <f t="shared" si="16"/>
        <v>40.662770132488149</v>
      </c>
    </row>
    <row r="33" spans="4:13" hidden="1" x14ac:dyDescent="0.25">
      <c r="D33" s="1">
        <f t="shared" si="1"/>
        <v>17</v>
      </c>
      <c r="E33" s="2">
        <f t="shared" si="9"/>
        <v>10.681415022205297</v>
      </c>
      <c r="F33" s="2">
        <f t="shared" si="0"/>
        <v>-0.95105651629515342</v>
      </c>
      <c r="G33" s="2">
        <f t="shared" si="10"/>
        <v>71.850720039930522</v>
      </c>
      <c r="H33" s="2">
        <f t="shared" si="11"/>
        <v>81.486790086345508</v>
      </c>
      <c r="I33" s="2">
        <f t="shared" si="12"/>
        <v>9.5073464821948726</v>
      </c>
      <c r="J33" s="2">
        <f t="shared" si="13"/>
        <v>9.6257063553393625</v>
      </c>
      <c r="K33" s="2">
        <f t="shared" si="14"/>
        <v>9.5793035150990136</v>
      </c>
      <c r="L33" s="2">
        <f t="shared" si="15"/>
        <v>9.5793035150990136</v>
      </c>
      <c r="M33" s="2">
        <f t="shared" si="16"/>
        <v>49.282224642772853</v>
      </c>
    </row>
    <row r="34" spans="4:13" hidden="1" x14ac:dyDescent="0.25">
      <c r="D34" s="1">
        <f t="shared" si="1"/>
        <v>18</v>
      </c>
      <c r="E34" s="2">
        <f t="shared" si="9"/>
        <v>11.309733552923255</v>
      </c>
      <c r="F34" s="2">
        <f t="shared" si="0"/>
        <v>-0.95105651629515375</v>
      </c>
      <c r="G34" s="2">
        <f t="shared" si="10"/>
        <v>85.273382025412047</v>
      </c>
      <c r="H34" s="2">
        <f t="shared" si="11"/>
        <v>88.431655433760639</v>
      </c>
      <c r="I34" s="2">
        <f t="shared" si="12"/>
        <v>10.202832761262011</v>
      </c>
      <c r="J34" s="2">
        <f t="shared" si="13"/>
        <v>10.280660004521367</v>
      </c>
      <c r="K34" s="2">
        <f t="shared" si="14"/>
        <v>10.251624594332627</v>
      </c>
      <c r="L34" s="2">
        <f t="shared" si="15"/>
        <v>10.251624594332627</v>
      </c>
      <c r="M34" s="2">
        <f t="shared" si="16"/>
        <v>58.428058054448989</v>
      </c>
    </row>
    <row r="35" spans="4:13" hidden="1" x14ac:dyDescent="0.25">
      <c r="D35" s="1">
        <f t="shared" si="1"/>
        <v>19</v>
      </c>
      <c r="E35" s="2">
        <f t="shared" si="9"/>
        <v>11.938052083641214</v>
      </c>
      <c r="F35" s="2">
        <f t="shared" si="0"/>
        <v>-0.58778525229247347</v>
      </c>
      <c r="G35" s="2">
        <f t="shared" si="10"/>
        <v>99.485612362980717</v>
      </c>
      <c r="H35" s="2">
        <f t="shared" si="11"/>
        <v>109.91125076148286</v>
      </c>
      <c r="I35" s="2">
        <f t="shared" si="12"/>
        <v>10.872401051828593</v>
      </c>
      <c r="J35" s="2">
        <f t="shared" si="13"/>
        <v>10.922879018762259</v>
      </c>
      <c r="K35" s="2">
        <f t="shared" si="14"/>
        <v>10.904983811864824</v>
      </c>
      <c r="L35" s="2">
        <f t="shared" si="15"/>
        <v>10.904983811864824</v>
      </c>
      <c r="M35" s="2">
        <f t="shared" si="16"/>
        <v>68.100270367516558</v>
      </c>
    </row>
    <row r="36" spans="4:13" hidden="1" x14ac:dyDescent="0.25">
      <c r="D36" s="1">
        <f t="shared" si="1"/>
        <v>20</v>
      </c>
      <c r="E36" s="2">
        <f t="shared" si="9"/>
        <v>12.566370614359172</v>
      </c>
      <c r="F36" s="2">
        <f t="shared" si="0"/>
        <v>-4.90059381963448E-16</v>
      </c>
      <c r="G36" s="2">
        <f t="shared" si="10"/>
        <v>114.48741105263655</v>
      </c>
      <c r="H36" s="2">
        <f t="shared" si="11"/>
        <v>118.43525281307228</v>
      </c>
      <c r="I36" s="2">
        <f t="shared" si="12"/>
        <v>11.526052316327107</v>
      </c>
      <c r="J36" s="2">
        <f t="shared" si="13"/>
        <v>11.558452011007473</v>
      </c>
      <c r="K36" s="2">
        <f t="shared" si="14"/>
        <v>11.547552335305493</v>
      </c>
      <c r="L36" s="2">
        <f t="shared" si="15"/>
        <v>11.547552335305493</v>
      </c>
      <c r="M36" s="2">
        <f t="shared" si="16"/>
        <v>78.298861581975558</v>
      </c>
    </row>
    <row r="37" spans="4:13" hidden="1" x14ac:dyDescent="0.25">
      <c r="D37" s="1">
        <f t="shared" si="1"/>
        <v>21</v>
      </c>
      <c r="E37" s="2">
        <f t="shared" si="9"/>
        <v>13.194689145077131</v>
      </c>
      <c r="F37" s="2">
        <f t="shared" si="0"/>
        <v>0.58778525229247269</v>
      </c>
      <c r="G37" s="2">
        <f t="shared" si="10"/>
        <v>130.2787780943795</v>
      </c>
      <c r="H37" s="2">
        <f t="shared" si="11"/>
        <v>141.49398484496879</v>
      </c>
      <c r="I37" s="2">
        <f t="shared" si="12"/>
        <v>12.169928450365706</v>
      </c>
      <c r="J37" s="2">
        <f t="shared" si="13"/>
        <v>12.190556540389696</v>
      </c>
      <c r="K37" s="2">
        <f t="shared" si="14"/>
        <v>12.183980160073718</v>
      </c>
      <c r="L37" s="2">
        <f t="shared" si="15"/>
        <v>12.183980160073718</v>
      </c>
      <c r="M37" s="2">
        <f t="shared" si="16"/>
        <v>89.023831697825997</v>
      </c>
    </row>
    <row r="38" spans="4:13" hidden="1" x14ac:dyDescent="0.25">
      <c r="D38" s="1">
        <f t="shared" si="1"/>
        <v>22</v>
      </c>
      <c r="E38" s="2">
        <f t="shared" si="9"/>
        <v>13.82300767579509</v>
      </c>
      <c r="F38" s="2">
        <f t="shared" si="0"/>
        <v>0.95105651629515342</v>
      </c>
      <c r="G38" s="2">
        <f t="shared" si="10"/>
        <v>146.85971348820962</v>
      </c>
      <c r="H38" s="2">
        <f t="shared" si="11"/>
        <v>151.59712360073252</v>
      </c>
      <c r="I38" s="2">
        <f t="shared" si="12"/>
        <v>12.807801379088199</v>
      </c>
      <c r="J38" s="2">
        <f t="shared" si="13"/>
        <v>12.820850929113373</v>
      </c>
      <c r="K38" s="2">
        <f t="shared" si="14"/>
        <v>12.816913475604084</v>
      </c>
      <c r="L38" s="2">
        <f t="shared" si="15"/>
        <v>12.816913475604084</v>
      </c>
      <c r="M38" s="2">
        <f t="shared" si="16"/>
        <v>100.27518071506786</v>
      </c>
    </row>
    <row r="39" spans="4:13" hidden="1" x14ac:dyDescent="0.25">
      <c r="D39" s="1">
        <f t="shared" si="1"/>
        <v>23</v>
      </c>
      <c r="E39" s="2">
        <f t="shared" si="9"/>
        <v>14.451326206513048</v>
      </c>
      <c r="F39" s="2">
        <f t="shared" si="0"/>
        <v>0.95105651629515375</v>
      </c>
      <c r="G39" s="2">
        <f t="shared" si="10"/>
        <v>164.23021723412688</v>
      </c>
      <c r="H39" s="2">
        <f t="shared" si="11"/>
        <v>176.23499233680332</v>
      </c>
      <c r="I39" s="2">
        <f t="shared" si="12"/>
        <v>13.441987556599026</v>
      </c>
      <c r="J39" s="2">
        <f t="shared" si="13"/>
        <v>13.450200631578856</v>
      </c>
      <c r="K39" s="2">
        <f t="shared" si="14"/>
        <v>13.447858158331432</v>
      </c>
      <c r="L39" s="2">
        <f t="shared" si="15"/>
        <v>13.447858158331432</v>
      </c>
      <c r="M39" s="2">
        <f t="shared" si="16"/>
        <v>112.05290863370116</v>
      </c>
    </row>
    <row r="40" spans="4:13" hidden="1" x14ac:dyDescent="0.25">
      <c r="D40" s="1">
        <f t="shared" si="1"/>
        <v>24</v>
      </c>
      <c r="E40" s="2">
        <f t="shared" si="9"/>
        <v>15.079644737231007</v>
      </c>
      <c r="F40" s="2">
        <f t="shared" si="0"/>
        <v>0.58778525229247358</v>
      </c>
      <c r="G40" s="2">
        <f t="shared" si="10"/>
        <v>182.39028933213132</v>
      </c>
      <c r="H40" s="2">
        <f t="shared" si="11"/>
        <v>187.91726779674136</v>
      </c>
      <c r="I40" s="2">
        <f t="shared" si="12"/>
        <v>14.07390958791111</v>
      </c>
      <c r="J40" s="2">
        <f t="shared" si="13"/>
        <v>14.079057315934282</v>
      </c>
      <c r="K40" s="2">
        <f t="shared" si="14"/>
        <v>14.077671162715394</v>
      </c>
      <c r="L40" s="2">
        <f t="shared" si="15"/>
        <v>14.077671162715394</v>
      </c>
      <c r="M40" s="2">
        <f t="shared" si="16"/>
        <v>124.35701545372589</v>
      </c>
    </row>
    <row r="41" spans="4:13" hidden="1" x14ac:dyDescent="0.25">
      <c r="D41" s="1">
        <f t="shared" si="1"/>
        <v>25</v>
      </c>
      <c r="E41" s="2">
        <f t="shared" si="9"/>
        <v>15.707963267948966</v>
      </c>
      <c r="F41" s="2">
        <f t="shared" si="0"/>
        <v>6.1257422745431001E-16</v>
      </c>
      <c r="G41" s="2">
        <f t="shared" si="10"/>
        <v>201.3399297822229</v>
      </c>
      <c r="H41" s="2">
        <f t="shared" si="11"/>
        <v>214.13427323698644</v>
      </c>
      <c r="I41" s="2">
        <f t="shared" si="12"/>
        <v>14.704441138088189</v>
      </c>
      <c r="J41" s="2">
        <f t="shared" si="13"/>
        <v>14.707656701260809</v>
      </c>
      <c r="K41" s="2">
        <f t="shared" si="14"/>
        <v>14.706840158878762</v>
      </c>
      <c r="L41" s="2">
        <f t="shared" si="15"/>
        <v>14.706840158878761</v>
      </c>
      <c r="M41" s="2">
        <f t="shared" si="16"/>
        <v>137.18750117514205</v>
      </c>
    </row>
    <row r="42" spans="4:13" hidden="1" x14ac:dyDescent="0.25">
      <c r="D42" s="1">
        <f t="shared" si="1"/>
        <v>26</v>
      </c>
      <c r="E42" s="2">
        <f t="shared" si="9"/>
        <v>16.336281798666924</v>
      </c>
      <c r="F42" s="2">
        <f t="shared" si="0"/>
        <v>-0.58778525229247258</v>
      </c>
      <c r="G42" s="2">
        <f t="shared" si="10"/>
        <v>221.07913858440162</v>
      </c>
      <c r="H42" s="2">
        <f t="shared" si="11"/>
        <v>227.39568540109877</v>
      </c>
      <c r="I42" s="2">
        <f t="shared" si="12"/>
        <v>15.334118751453289</v>
      </c>
      <c r="J42" s="2">
        <f t="shared" si="13"/>
        <v>15.336121805941412</v>
      </c>
      <c r="K42" s="2">
        <f t="shared" si="14"/>
        <v>15.335642666993103</v>
      </c>
      <c r="L42" s="2">
        <f t="shared" si="15"/>
        <v>15.335642666993103</v>
      </c>
      <c r="M42" s="2">
        <f t="shared" si="16"/>
        <v>150.54436579794964</v>
      </c>
    </row>
    <row r="43" spans="4:13" hidden="1" x14ac:dyDescent="0.25">
      <c r="D43" s="1">
        <f t="shared" si="1"/>
        <v>27</v>
      </c>
      <c r="E43" s="2">
        <f t="shared" si="9"/>
        <v>16.964600329384883</v>
      </c>
      <c r="F43" s="2">
        <f t="shared" si="0"/>
        <v>-0.95105651629515342</v>
      </c>
      <c r="G43" s="2">
        <f t="shared" si="10"/>
        <v>241.60791573866749</v>
      </c>
      <c r="H43" s="2">
        <f t="shared" si="11"/>
        <v>255.19182754551818</v>
      </c>
      <c r="I43" s="2">
        <f t="shared" si="12"/>
        <v>15.963271936215591</v>
      </c>
      <c r="J43" s="2">
        <f t="shared" si="13"/>
        <v>15.964516831492888</v>
      </c>
      <c r="K43" s="2">
        <f t="shared" si="14"/>
        <v>15.964236616449677</v>
      </c>
      <c r="L43" s="2">
        <f t="shared" si="15"/>
        <v>15.964236616449675</v>
      </c>
      <c r="M43" s="2">
        <f t="shared" si="16"/>
        <v>164.42760932214867</v>
      </c>
    </row>
    <row r="44" spans="4:13" hidden="1" x14ac:dyDescent="0.25">
      <c r="D44" s="1">
        <f t="shared" si="1"/>
        <v>28</v>
      </c>
      <c r="E44" s="2">
        <f t="shared" si="9"/>
        <v>17.592918860102841</v>
      </c>
      <c r="F44" s="2">
        <f t="shared" si="0"/>
        <v>-0.95105651629515375</v>
      </c>
      <c r="G44" s="2">
        <f t="shared" si="10"/>
        <v>262.9262612450205</v>
      </c>
      <c r="H44" s="2">
        <f t="shared" si="11"/>
        <v>270.0323764138048</v>
      </c>
      <c r="I44" s="2">
        <f t="shared" si="12"/>
        <v>16.592103053401491</v>
      </c>
      <c r="J44" s="2">
        <f t="shared" si="13"/>
        <v>16.592875283759319</v>
      </c>
      <c r="K44" s="2">
        <f t="shared" si="14"/>
        <v>16.592711880688967</v>
      </c>
      <c r="L44" s="2">
        <f t="shared" si="15"/>
        <v>16.592711880688967</v>
      </c>
      <c r="M44" s="2">
        <f t="shared" si="16"/>
        <v>178.83723174773914</v>
      </c>
    </row>
    <row r="45" spans="4:13" hidden="1" x14ac:dyDescent="0.25">
      <c r="D45" s="1">
        <f t="shared" si="1"/>
        <v>29</v>
      </c>
      <c r="E45" s="2">
        <f t="shared" si="9"/>
        <v>18.2212373908208</v>
      </c>
      <c r="F45" s="2">
        <f t="shared" si="0"/>
        <v>-0.58778525229247369</v>
      </c>
      <c r="G45" s="2">
        <f t="shared" si="10"/>
        <v>285.03417510346065</v>
      </c>
      <c r="H45" s="2">
        <f t="shared" si="11"/>
        <v>299.40765526239852</v>
      </c>
      <c r="I45" s="2">
        <f t="shared" si="12"/>
        <v>17.220736379080183</v>
      </c>
      <c r="J45" s="2">
        <f t="shared" si="13"/>
        <v>17.221214648956675</v>
      </c>
      <c r="K45" s="2">
        <f t="shared" si="14"/>
        <v>17.221119604309457</v>
      </c>
      <c r="L45" s="2">
        <f t="shared" si="15"/>
        <v>17.221119604309457</v>
      </c>
      <c r="M45" s="2">
        <f t="shared" si="16"/>
        <v>193.77323307472102</v>
      </c>
    </row>
    <row r="46" spans="4:13" hidden="1" x14ac:dyDescent="0.25">
      <c r="D46" s="1">
        <f t="shared" si="1"/>
        <v>30</v>
      </c>
      <c r="E46" s="2">
        <f t="shared" si="9"/>
        <v>18.849555921538759</v>
      </c>
      <c r="F46" s="2">
        <f t="shared" si="0"/>
        <v>-7.3508907294517201E-16</v>
      </c>
      <c r="G46" s="2">
        <f t="shared" si="10"/>
        <v>307.93165731398796</v>
      </c>
      <c r="H46" s="2">
        <f t="shared" si="11"/>
        <v>315.8273408348594</v>
      </c>
      <c r="I46" s="2">
        <f t="shared" si="12"/>
        <v>17.849248234970581</v>
      </c>
      <c r="J46" s="2">
        <f t="shared" si="13"/>
        <v>17.849544052888426</v>
      </c>
      <c r="K46" s="2">
        <f t="shared" si="14"/>
        <v>17.849488892349747</v>
      </c>
      <c r="L46" s="2">
        <f t="shared" si="15"/>
        <v>17.849488892349747</v>
      </c>
      <c r="M46" s="2">
        <f t="shared" si="16"/>
        <v>209.23561330309434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6"/>
  <sheetViews>
    <sheetView zoomScaleNormal="100" workbookViewId="0">
      <selection activeCell="K14" sqref="K14:M14"/>
    </sheetView>
  </sheetViews>
  <sheetFormatPr baseColWidth="10" defaultColWidth="9.140625" defaultRowHeight="15" x14ac:dyDescent="0.25"/>
  <cols>
    <col min="1" max="1" width="22.42578125" customWidth="1"/>
    <col min="2" max="2" width="4.85546875" style="1" customWidth="1"/>
    <col min="3" max="3" width="7.85546875" style="1" customWidth="1"/>
    <col min="4" max="4" width="7.7109375" style="1" customWidth="1"/>
    <col min="5" max="8" width="11" style="2" customWidth="1"/>
    <col min="9" max="10" width="9.140625" style="2"/>
    <col min="11" max="13" width="13" style="2" customWidth="1"/>
  </cols>
  <sheetData>
    <row r="6" spans="1:13" x14ac:dyDescent="0.25">
      <c r="A6" t="s">
        <v>4</v>
      </c>
      <c r="B6" s="1" t="s">
        <v>0</v>
      </c>
      <c r="C6" s="1">
        <v>-1</v>
      </c>
    </row>
    <row r="7" spans="1:13" x14ac:dyDescent="0.25">
      <c r="A7" t="s">
        <v>5</v>
      </c>
      <c r="B7" s="1" t="s">
        <v>1</v>
      </c>
      <c r="C7" s="1">
        <v>1</v>
      </c>
    </row>
    <row r="8" spans="1:13" x14ac:dyDescent="0.25">
      <c r="A8" t="s">
        <v>8</v>
      </c>
      <c r="B8" s="1" t="s">
        <v>2</v>
      </c>
      <c r="C8" s="1">
        <v>10</v>
      </c>
    </row>
    <row r="9" spans="1:13" x14ac:dyDescent="0.25">
      <c r="A9" t="s">
        <v>7</v>
      </c>
      <c r="B9" s="1" t="s">
        <v>9</v>
      </c>
      <c r="C9" s="1">
        <f>C8+1</f>
        <v>11</v>
      </c>
    </row>
    <row r="10" spans="1:13" x14ac:dyDescent="0.25">
      <c r="A10" t="s">
        <v>6</v>
      </c>
      <c r="B10" s="1" t="s">
        <v>3</v>
      </c>
      <c r="C10" s="1">
        <f>(C7-C6)/C8</f>
        <v>0.2</v>
      </c>
    </row>
    <row r="12" spans="1:13" x14ac:dyDescent="0.25">
      <c r="A12" t="s">
        <v>31</v>
      </c>
    </row>
    <row r="13" spans="1:13" x14ac:dyDescent="0.25">
      <c r="A13" t="s">
        <v>30</v>
      </c>
    </row>
    <row r="14" spans="1:13" x14ac:dyDescent="0.25">
      <c r="A14" t="s">
        <v>12</v>
      </c>
      <c r="B14" s="1" t="s">
        <v>13</v>
      </c>
      <c r="C14" s="1">
        <v>0.04</v>
      </c>
      <c r="G14" s="2" t="s">
        <v>20</v>
      </c>
      <c r="H14" s="2" t="s">
        <v>23</v>
      </c>
      <c r="I14" s="2" t="s">
        <v>24</v>
      </c>
      <c r="J14" s="2" t="s">
        <v>26</v>
      </c>
      <c r="K14" s="2" t="s">
        <v>36</v>
      </c>
      <c r="L14" s="2" t="s">
        <v>37</v>
      </c>
      <c r="M14" s="2" t="s">
        <v>38</v>
      </c>
    </row>
    <row r="15" spans="1:13" x14ac:dyDescent="0.25">
      <c r="D15" s="1" t="s">
        <v>14</v>
      </c>
      <c r="E15" s="2" t="s">
        <v>11</v>
      </c>
      <c r="F15" s="2" t="s">
        <v>15</v>
      </c>
      <c r="G15" s="2" t="s">
        <v>21</v>
      </c>
      <c r="H15" s="2" t="s">
        <v>22</v>
      </c>
      <c r="I15" s="2" t="s">
        <v>25</v>
      </c>
      <c r="J15" s="2" t="s">
        <v>27</v>
      </c>
      <c r="K15" s="2" t="s">
        <v>29</v>
      </c>
      <c r="L15" s="2" t="s">
        <v>34</v>
      </c>
      <c r="M15" s="2" t="s">
        <v>35</v>
      </c>
    </row>
    <row r="16" spans="1:13" x14ac:dyDescent="0.25">
      <c r="D16" s="1">
        <v>0</v>
      </c>
      <c r="E16" s="2">
        <f>C6</f>
        <v>-1</v>
      </c>
      <c r="F16" s="2">
        <f>1/(1+25*(E16)^2)</f>
        <v>3.8461538461538464E-2</v>
      </c>
      <c r="G16" s="2">
        <f>C14</f>
        <v>0.04</v>
      </c>
      <c r="H16" s="2">
        <f>C14</f>
        <v>0.04</v>
      </c>
      <c r="I16" s="2">
        <f>C14</f>
        <v>0.04</v>
      </c>
      <c r="J16" s="2">
        <f>C14</f>
        <v>0.04</v>
      </c>
      <c r="K16" s="2">
        <f>C14</f>
        <v>0.04</v>
      </c>
      <c r="L16" s="2">
        <f>C14</f>
        <v>0.04</v>
      </c>
      <c r="M16" s="2">
        <f>C14</f>
        <v>0.04</v>
      </c>
    </row>
    <row r="17" spans="4:13" x14ac:dyDescent="0.25">
      <c r="D17" s="1">
        <f>D16+1</f>
        <v>1</v>
      </c>
      <c r="E17" s="2">
        <f>E16+C$10</f>
        <v>-0.8</v>
      </c>
      <c r="F17" s="2">
        <f t="shared" ref="F17:F26" si="0">1/(1+25*(E17)^2)</f>
        <v>5.8823529411764691E-2</v>
      </c>
      <c r="G17" s="2">
        <f>G16+C$10*(-50*E16/(1+25*(E16)^2)^2)</f>
        <v>5.4792899408284024E-2</v>
      </c>
      <c r="H17" s="2">
        <f>G17</f>
        <v>5.4792899408284024E-2</v>
      </c>
      <c r="I17" s="2">
        <f>(I16+C$10*(-50*E17/(1+25*(E17)^2)^2))</f>
        <v>6.7681660899653967E-2</v>
      </c>
      <c r="J17" s="2">
        <f>J16-C$10/2*(50*E16/(1+25*(E16)^2)^2+50*E17/(1+25*(E17)^2)^2)</f>
        <v>6.1237280153968995E-2</v>
      </c>
      <c r="K17" s="2">
        <f>K16+C$10*(-50*(E16+C$10/2)/(1+25*(E16+C$10/2)^2)^2)</f>
        <v>5.9930795847750865E-2</v>
      </c>
      <c r="L17" s="2">
        <f>L16+C$10/2*((-50*(E16)/(1+25*(E16)^2)^2)+   (-50*(E16+C$10)/(1+25*(E16+C$10)^2)^2)   )</f>
        <v>6.1237280153968995E-2</v>
      </c>
      <c r="M17" s="2">
        <f>M16+C$10/3*(  (-50*(E16)/(1+25*(E16)^2)^2) +2 *(-50*(E16+3*C$10/4)/(1+25*(E16+3*C$10/4)^2)^2))</f>
        <v>6.0525340741577074E-2</v>
      </c>
    </row>
    <row r="18" spans="4:13" x14ac:dyDescent="0.25">
      <c r="D18" s="1">
        <f t="shared" ref="D18:D46" si="1">D17+1</f>
        <v>2</v>
      </c>
      <c r="E18" s="2">
        <f>E17+C$10</f>
        <v>-0.60000000000000009</v>
      </c>
      <c r="F18" s="2">
        <f t="shared" si="0"/>
        <v>9.9999999999999978E-2</v>
      </c>
      <c r="G18" s="2">
        <f t="shared" ref="G18:G26" si="2">G17+C$10*(-50*E17/(1+25*(E17)^2)^2)</f>
        <v>8.2474560307937997E-2</v>
      </c>
      <c r="H18" s="2">
        <f>H16+2*C$10*(-50*E17/(1+25*(E17)^2)^2)</f>
        <v>9.5363321799307954E-2</v>
      </c>
      <c r="I18" s="2">
        <f>(I17+C$10*(-50*E18/(1+25*(E18)^2)^2))</f>
        <v>0.12768166089965396</v>
      </c>
      <c r="J18" s="2">
        <f t="shared" ref="J18:J26" si="3">J17-C$10/2*(50*E17/(1+25*(E17)^2)^2+50*E18/(1+25*(E18)^2)^2)</f>
        <v>0.10507811060379597</v>
      </c>
      <c r="K18" s="2">
        <f t="shared" ref="K18:K26" si="4">K17+C$10*(-50*(E17+C$10/2)/(1+25*(E17+C$10/2)^2)^2)</f>
        <v>9.9802636360388802E-2</v>
      </c>
      <c r="L18" s="2">
        <f t="shared" ref="L18:L26" si="5">L17+C$10/2*((-50*(E17)/(1+25*(E17)^2)^2)+   (-50*(E17+C$10)/(1+25*(E17+C$10)^2)^2)   )</f>
        <v>0.10507811060379597</v>
      </c>
      <c r="M18" s="2">
        <f t="shared" ref="M18:M26" si="6">M17+C$10/3*(  (-50*(E17)/(1+25*(E17)^2)^2) +2 *(-50*(E17+3*C$10/4)/(1+25*(E17+3*C$10/4)^2)^2))</f>
        <v>0.1021655145354963</v>
      </c>
    </row>
    <row r="19" spans="4:13" x14ac:dyDescent="0.25">
      <c r="D19" s="1">
        <f t="shared" si="1"/>
        <v>3</v>
      </c>
      <c r="E19" s="2">
        <f>E18+C$10</f>
        <v>-0.40000000000000008</v>
      </c>
      <c r="F19" s="2">
        <f t="shared" si="0"/>
        <v>0.19999999999999993</v>
      </c>
      <c r="G19" s="2">
        <f t="shared" si="2"/>
        <v>0.14247456030793798</v>
      </c>
      <c r="H19" s="2">
        <f t="shared" ref="H19:H26" si="7">H17+2*C$10*(-50*E18/(1+25*(E18)^2)^2)</f>
        <v>0.17479289940828402</v>
      </c>
      <c r="I19" s="2">
        <f t="shared" ref="I19:I26" si="8">(I18+C$10*(-50*E19/(1+25*(E19)^2)^2))</f>
        <v>0.28768166089965386</v>
      </c>
      <c r="J19" s="2">
        <f t="shared" si="3"/>
        <v>0.21507811060379595</v>
      </c>
      <c r="K19" s="2">
        <f t="shared" si="4"/>
        <v>0.19492748772780852</v>
      </c>
      <c r="L19" s="2">
        <f t="shared" si="5"/>
        <v>0.21507811060379595</v>
      </c>
      <c r="M19" s="2">
        <f t="shared" si="6"/>
        <v>0.2037894915787527</v>
      </c>
    </row>
    <row r="20" spans="4:13" x14ac:dyDescent="0.25">
      <c r="D20" s="1">
        <f t="shared" si="1"/>
        <v>4</v>
      </c>
      <c r="E20" s="2">
        <f>E19+C$10</f>
        <v>-0.20000000000000007</v>
      </c>
      <c r="F20" s="2">
        <f t="shared" si="0"/>
        <v>0.49999999999999978</v>
      </c>
      <c r="G20" s="2">
        <f t="shared" si="2"/>
        <v>0.3024745603079379</v>
      </c>
      <c r="H20" s="2">
        <f t="shared" si="7"/>
        <v>0.41536332179930779</v>
      </c>
      <c r="I20" s="2">
        <f t="shared" si="8"/>
        <v>0.78768166089965364</v>
      </c>
      <c r="J20" s="2">
        <f t="shared" si="3"/>
        <v>0.54507811060379585</v>
      </c>
      <c r="K20" s="2">
        <f t="shared" si="4"/>
        <v>0.4789511563668617</v>
      </c>
      <c r="L20" s="2">
        <f t="shared" si="5"/>
        <v>0.54507811060379585</v>
      </c>
      <c r="M20" s="2">
        <f t="shared" si="6"/>
        <v>0.51093999723015049</v>
      </c>
    </row>
    <row r="21" spans="4:13" x14ac:dyDescent="0.25">
      <c r="D21" s="1">
        <f t="shared" si="1"/>
        <v>5</v>
      </c>
      <c r="E21" s="2">
        <f>E20+C$10</f>
        <v>0</v>
      </c>
      <c r="F21" s="2">
        <f t="shared" si="0"/>
        <v>1</v>
      </c>
      <c r="G21" s="2">
        <f t="shared" si="2"/>
        <v>0.80247456030793773</v>
      </c>
      <c r="H21" s="2">
        <f t="shared" si="7"/>
        <v>1.1747928994082835</v>
      </c>
      <c r="I21" s="2">
        <f t="shared" si="8"/>
        <v>0.78768166089965364</v>
      </c>
      <c r="J21" s="2">
        <f t="shared" si="3"/>
        <v>0.79507811060379574</v>
      </c>
      <c r="K21" s="2">
        <f t="shared" si="4"/>
        <v>1.1189511563668617</v>
      </c>
      <c r="L21" s="2">
        <f t="shared" si="5"/>
        <v>0.79507811060379607</v>
      </c>
      <c r="M21" s="2">
        <f t="shared" si="6"/>
        <v>0.97287771349312635</v>
      </c>
    </row>
    <row r="22" spans="4:13" x14ac:dyDescent="0.25">
      <c r="D22" s="1">
        <f t="shared" si="1"/>
        <v>6</v>
      </c>
      <c r="E22" s="2">
        <f t="shared" ref="E22:E46" si="9">E21+C$10</f>
        <v>0.2</v>
      </c>
      <c r="F22" s="2">
        <f t="shared" si="0"/>
        <v>0.5</v>
      </c>
      <c r="G22" s="2">
        <f t="shared" si="2"/>
        <v>0.80247456030793773</v>
      </c>
      <c r="H22" s="2">
        <f t="shared" si="7"/>
        <v>0.41536332179930779</v>
      </c>
      <c r="I22" s="2">
        <f t="shared" si="8"/>
        <v>0.28768166089965364</v>
      </c>
      <c r="J22" s="2">
        <f t="shared" si="3"/>
        <v>0.54507811060379574</v>
      </c>
      <c r="K22" s="2">
        <f t="shared" si="4"/>
        <v>0.47895115636686159</v>
      </c>
      <c r="L22" s="2">
        <f t="shared" si="5"/>
        <v>0.54507811060379607</v>
      </c>
      <c r="M22" s="2">
        <f t="shared" si="6"/>
        <v>0.56327771349312628</v>
      </c>
    </row>
    <row r="23" spans="4:13" x14ac:dyDescent="0.25">
      <c r="D23" s="1">
        <f t="shared" si="1"/>
        <v>7</v>
      </c>
      <c r="E23" s="2">
        <f t="shared" si="9"/>
        <v>0.4</v>
      </c>
      <c r="F23" s="2">
        <f t="shared" si="0"/>
        <v>0.19999999999999996</v>
      </c>
      <c r="G23" s="2">
        <f t="shared" si="2"/>
        <v>0.30247456030793773</v>
      </c>
      <c r="H23" s="2">
        <f t="shared" si="7"/>
        <v>0.17479289940828346</v>
      </c>
      <c r="I23" s="2">
        <f t="shared" si="8"/>
        <v>0.12768166089965366</v>
      </c>
      <c r="J23" s="2">
        <f t="shared" si="3"/>
        <v>0.21507811060379572</v>
      </c>
      <c r="K23" s="2">
        <f t="shared" si="4"/>
        <v>0.19492748772780838</v>
      </c>
      <c r="L23" s="2">
        <f t="shared" si="5"/>
        <v>0.21507811060379606</v>
      </c>
      <c r="M23" s="2">
        <f t="shared" si="6"/>
        <v>0.25523037621501976</v>
      </c>
    </row>
    <row r="24" spans="4:13" x14ac:dyDescent="0.25">
      <c r="D24" s="1">
        <f t="shared" si="1"/>
        <v>8</v>
      </c>
      <c r="E24" s="2">
        <f t="shared" si="9"/>
        <v>0.60000000000000009</v>
      </c>
      <c r="F24" s="2">
        <f t="shared" si="0"/>
        <v>9.9999999999999978E-2</v>
      </c>
      <c r="G24" s="2">
        <f t="shared" si="2"/>
        <v>0.14247456030793776</v>
      </c>
      <c r="H24" s="2">
        <f t="shared" si="7"/>
        <v>9.5363321799307843E-2</v>
      </c>
      <c r="I24" s="2">
        <f t="shared" si="8"/>
        <v>6.7681660899653662E-2</v>
      </c>
      <c r="J24" s="2">
        <f t="shared" si="3"/>
        <v>0.10507811060379575</v>
      </c>
      <c r="K24" s="2">
        <f t="shared" si="4"/>
        <v>9.9802636360388636E-2</v>
      </c>
      <c r="L24" s="2">
        <f t="shared" si="5"/>
        <v>0.10507811060379608</v>
      </c>
      <c r="M24" s="2">
        <f t="shared" si="6"/>
        <v>0.15188549902390677</v>
      </c>
    </row>
    <row r="25" spans="4:13" x14ac:dyDescent="0.25">
      <c r="D25" s="1">
        <f t="shared" si="1"/>
        <v>9</v>
      </c>
      <c r="E25" s="2">
        <f t="shared" si="9"/>
        <v>0.8</v>
      </c>
      <c r="F25" s="2">
        <f t="shared" si="0"/>
        <v>5.8823529411764691E-2</v>
      </c>
      <c r="G25" s="2">
        <f t="shared" si="2"/>
        <v>8.2474560307937761E-2</v>
      </c>
      <c r="H25" s="2">
        <f t="shared" si="7"/>
        <v>5.4792899408283482E-2</v>
      </c>
      <c r="I25" s="2">
        <f t="shared" si="8"/>
        <v>3.9999999999999689E-2</v>
      </c>
      <c r="J25" s="2">
        <f t="shared" si="3"/>
        <v>6.1237280153968773E-2</v>
      </c>
      <c r="K25" s="2">
        <f t="shared" si="4"/>
        <v>5.9930795847750698E-2</v>
      </c>
      <c r="L25" s="2">
        <f t="shared" si="5"/>
        <v>6.1237280153969106E-2</v>
      </c>
      <c r="M25" s="2">
        <f t="shared" si="6"/>
        <v>0.10984731097618033</v>
      </c>
    </row>
    <row r="26" spans="4:13" x14ac:dyDescent="0.25">
      <c r="D26" s="1">
        <f t="shared" si="1"/>
        <v>10</v>
      </c>
      <c r="E26" s="2">
        <f t="shared" si="9"/>
        <v>1</v>
      </c>
      <c r="F26" s="2">
        <f t="shared" si="0"/>
        <v>3.8461538461538464E-2</v>
      </c>
      <c r="G26" s="2">
        <f t="shared" si="2"/>
        <v>5.4792899408283788E-2</v>
      </c>
      <c r="H26" s="2">
        <f t="shared" si="7"/>
        <v>3.9999999999999897E-2</v>
      </c>
      <c r="I26" s="2">
        <f t="shared" si="8"/>
        <v>2.5207100591715666E-2</v>
      </c>
      <c r="J26" s="2">
        <f t="shared" si="3"/>
        <v>3.9999999999999772E-2</v>
      </c>
      <c r="K26" s="2">
        <f t="shared" si="4"/>
        <v>3.9999999999999827E-2</v>
      </c>
      <c r="L26" s="2">
        <f t="shared" si="5"/>
        <v>4.0000000000000105E-2</v>
      </c>
      <c r="M26" s="2">
        <f t="shared" si="6"/>
        <v>8.9212613431445348E-2</v>
      </c>
    </row>
    <row r="27" spans="4:13" hidden="1" x14ac:dyDescent="0.25">
      <c r="D27" s="1">
        <f t="shared" si="1"/>
        <v>11</v>
      </c>
      <c r="E27" s="2">
        <f t="shared" si="9"/>
        <v>1.2</v>
      </c>
      <c r="F27" s="2">
        <f t="shared" ref="F27:F46" si="10">SIN(E27)</f>
        <v>0.93203908596722629</v>
      </c>
      <c r="G27" s="2">
        <f t="shared" ref="G27:G46" si="11">G26+C$10*(2*E26)</f>
        <v>0.45479289940828382</v>
      </c>
      <c r="H27" s="2">
        <f t="shared" ref="H27:H46" si="12">H25+2*C$10*(2*E26)</f>
        <v>0.85479289940828351</v>
      </c>
      <c r="I27" s="2">
        <f t="shared" ref="I27:I46" si="13">(I26+C$10*E27)/(1+C$10)</f>
        <v>0.22100591715976306</v>
      </c>
      <c r="J27" s="2">
        <f t="shared" ref="J27:J46" si="14">(J26+C$10/2*(-J26+E26+E27))/(1+C$10/2)</f>
        <v>0.23272727272727251</v>
      </c>
      <c r="K27" s="2">
        <f t="shared" ref="K27:K46" si="15">K26+C$10*(E26+C$10/2-K26-C$10/2*(-K26+E26))</f>
        <v>0.2327999999999999</v>
      </c>
      <c r="L27" s="2">
        <f t="shared" ref="L27:L46" si="16">L26+C$10/2*(-L26+E26-(L26+C$10*(-L26+E26))+E26+C$10)</f>
        <v>0.23280000000000006</v>
      </c>
      <c r="M27" s="2">
        <f t="shared" ref="M27:M46" si="17">M26+C$10/3*(2*E26+2*(E26+3*C$10/4))</f>
        <v>0.375879280098112</v>
      </c>
    </row>
    <row r="28" spans="4:13" hidden="1" x14ac:dyDescent="0.25">
      <c r="D28" s="1">
        <f t="shared" si="1"/>
        <v>12</v>
      </c>
      <c r="E28" s="2">
        <f t="shared" si="9"/>
        <v>1.4</v>
      </c>
      <c r="F28" s="2">
        <f t="shared" si="10"/>
        <v>0.98544972998846014</v>
      </c>
      <c r="G28" s="2">
        <f t="shared" si="11"/>
        <v>0.93479289940828381</v>
      </c>
      <c r="H28" s="2">
        <f t="shared" si="12"/>
        <v>0.99999999999999989</v>
      </c>
      <c r="I28" s="2">
        <f t="shared" si="13"/>
        <v>0.41750493096646923</v>
      </c>
      <c r="J28" s="2">
        <f t="shared" si="14"/>
        <v>0.42677685950413202</v>
      </c>
      <c r="K28" s="2">
        <f t="shared" si="15"/>
        <v>0.42689599999999994</v>
      </c>
      <c r="L28" s="2">
        <f t="shared" si="16"/>
        <v>0.42689600000000005</v>
      </c>
      <c r="M28" s="2">
        <f t="shared" si="17"/>
        <v>0.71587928009811197</v>
      </c>
    </row>
    <row r="29" spans="4:13" hidden="1" x14ac:dyDescent="0.25">
      <c r="D29" s="1">
        <f t="shared" si="1"/>
        <v>13</v>
      </c>
      <c r="E29" s="2">
        <f t="shared" si="9"/>
        <v>1.5999999999999999</v>
      </c>
      <c r="F29" s="2">
        <f t="shared" si="10"/>
        <v>0.99957360304150522</v>
      </c>
      <c r="G29" s="2">
        <f t="shared" si="11"/>
        <v>1.4947928994082837</v>
      </c>
      <c r="H29" s="2">
        <f t="shared" si="12"/>
        <v>1.9747928994082833</v>
      </c>
      <c r="I29" s="2">
        <f t="shared" si="13"/>
        <v>0.61458744247205765</v>
      </c>
      <c r="J29" s="2">
        <f t="shared" si="14"/>
        <v>0.62190833959428971</v>
      </c>
      <c r="K29" s="2">
        <f t="shared" si="15"/>
        <v>0.62205471999999995</v>
      </c>
      <c r="L29" s="2">
        <f t="shared" si="16"/>
        <v>0.62205472000000006</v>
      </c>
      <c r="M29" s="2">
        <f t="shared" si="17"/>
        <v>1.1092126134314453</v>
      </c>
    </row>
    <row r="30" spans="4:13" hidden="1" x14ac:dyDescent="0.25">
      <c r="D30" s="1">
        <f t="shared" si="1"/>
        <v>14</v>
      </c>
      <c r="E30" s="2">
        <f t="shared" si="9"/>
        <v>1.7999999999999998</v>
      </c>
      <c r="F30" s="2">
        <f t="shared" si="10"/>
        <v>0.97384763087819526</v>
      </c>
      <c r="G30" s="2">
        <f t="shared" si="11"/>
        <v>2.1347928994082839</v>
      </c>
      <c r="H30" s="2">
        <f t="shared" si="12"/>
        <v>2.2799999999999998</v>
      </c>
      <c r="I30" s="2">
        <f t="shared" si="13"/>
        <v>0.81215620206004802</v>
      </c>
      <c r="J30" s="2">
        <f t="shared" si="14"/>
        <v>0.81792500512260058</v>
      </c>
      <c r="K30" s="2">
        <f t="shared" si="15"/>
        <v>0.8180848704</v>
      </c>
      <c r="L30" s="2">
        <f t="shared" si="16"/>
        <v>0.8180848704</v>
      </c>
      <c r="M30" s="2">
        <f t="shared" si="17"/>
        <v>1.5558792800981118</v>
      </c>
    </row>
    <row r="31" spans="4:13" hidden="1" x14ac:dyDescent="0.25">
      <c r="D31" s="1">
        <f t="shared" si="1"/>
        <v>15</v>
      </c>
      <c r="E31" s="2">
        <f t="shared" si="9"/>
        <v>1.9999999999999998</v>
      </c>
      <c r="F31" s="2">
        <f t="shared" si="10"/>
        <v>0.90929742682568182</v>
      </c>
      <c r="G31" s="2">
        <f t="shared" si="11"/>
        <v>2.8547928994082836</v>
      </c>
      <c r="H31" s="2">
        <f t="shared" si="12"/>
        <v>3.4147928994082832</v>
      </c>
      <c r="I31" s="2">
        <f t="shared" si="13"/>
        <v>1.0101301683833734</v>
      </c>
      <c r="J31" s="2">
        <f t="shared" si="14"/>
        <v>1.0146659132821276</v>
      </c>
      <c r="K31" s="2">
        <f t="shared" si="15"/>
        <v>1.0148295937280001</v>
      </c>
      <c r="L31" s="2">
        <f t="shared" si="16"/>
        <v>1.0148295937279999</v>
      </c>
      <c r="M31" s="2">
        <f t="shared" si="17"/>
        <v>2.0558792800981118</v>
      </c>
    </row>
    <row r="32" spans="4:13" hidden="1" x14ac:dyDescent="0.25">
      <c r="D32" s="1">
        <f t="shared" si="1"/>
        <v>16</v>
      </c>
      <c r="E32" s="2">
        <f t="shared" si="9"/>
        <v>2.1999999999999997</v>
      </c>
      <c r="F32" s="2">
        <f t="shared" si="10"/>
        <v>0.80849640381959031</v>
      </c>
      <c r="G32" s="2">
        <f t="shared" si="11"/>
        <v>3.6547928994082834</v>
      </c>
      <c r="H32" s="2">
        <f t="shared" si="12"/>
        <v>3.88</v>
      </c>
      <c r="I32" s="2">
        <f t="shared" si="13"/>
        <v>1.2084418069861445</v>
      </c>
      <c r="J32" s="2">
        <f t="shared" si="14"/>
        <v>1.211999383594468</v>
      </c>
      <c r="K32" s="2">
        <f t="shared" si="15"/>
        <v>1.21216026685696</v>
      </c>
      <c r="L32" s="2">
        <f t="shared" si="16"/>
        <v>1.2121602668569598</v>
      </c>
      <c r="M32" s="2">
        <f t="shared" si="17"/>
        <v>2.6092126134314451</v>
      </c>
    </row>
    <row r="33" spans="4:13" hidden="1" x14ac:dyDescent="0.25">
      <c r="D33" s="1">
        <f t="shared" si="1"/>
        <v>17</v>
      </c>
      <c r="E33" s="2">
        <f t="shared" si="9"/>
        <v>2.4</v>
      </c>
      <c r="F33" s="2">
        <f t="shared" si="10"/>
        <v>0.67546318055115095</v>
      </c>
      <c r="G33" s="2">
        <f t="shared" si="11"/>
        <v>4.5347928994082833</v>
      </c>
      <c r="H33" s="2">
        <f t="shared" si="12"/>
        <v>5.174792899408283</v>
      </c>
      <c r="I33" s="2">
        <f t="shared" si="13"/>
        <v>1.4070348391551204</v>
      </c>
      <c r="J33" s="2">
        <f t="shared" si="14"/>
        <v>1.4098176774863829</v>
      </c>
      <c r="K33" s="2">
        <f t="shared" si="15"/>
        <v>1.4099714188227073</v>
      </c>
      <c r="L33" s="2">
        <f t="shared" si="16"/>
        <v>1.409971418822707</v>
      </c>
      <c r="M33" s="2">
        <f t="shared" si="17"/>
        <v>3.2158792800981115</v>
      </c>
    </row>
    <row r="34" spans="4:13" hidden="1" x14ac:dyDescent="0.25">
      <c r="D34" s="1">
        <f t="shared" si="1"/>
        <v>18</v>
      </c>
      <c r="E34" s="2">
        <f t="shared" si="9"/>
        <v>2.6</v>
      </c>
      <c r="F34" s="2">
        <f t="shared" si="10"/>
        <v>0.51550137182146416</v>
      </c>
      <c r="G34" s="2">
        <f t="shared" si="11"/>
        <v>5.4947928994082833</v>
      </c>
      <c r="H34" s="2">
        <f t="shared" si="12"/>
        <v>5.8</v>
      </c>
      <c r="I34" s="2">
        <f t="shared" si="13"/>
        <v>1.6058623659626003</v>
      </c>
      <c r="J34" s="2">
        <f t="shared" si="14"/>
        <v>1.6080326452161313</v>
      </c>
      <c r="K34" s="2">
        <f t="shared" si="15"/>
        <v>1.6081765634346199</v>
      </c>
      <c r="L34" s="2">
        <f t="shared" si="16"/>
        <v>1.6081765634346197</v>
      </c>
      <c r="M34" s="2">
        <f t="shared" si="17"/>
        <v>3.8758792800981112</v>
      </c>
    </row>
    <row r="35" spans="4:13" hidden="1" x14ac:dyDescent="0.25">
      <c r="D35" s="1">
        <f t="shared" si="1"/>
        <v>19</v>
      </c>
      <c r="E35" s="2">
        <f t="shared" si="9"/>
        <v>2.8000000000000003</v>
      </c>
      <c r="F35" s="2">
        <f t="shared" si="10"/>
        <v>0.33498815015590466</v>
      </c>
      <c r="G35" s="2">
        <f t="shared" si="11"/>
        <v>6.5347928994082833</v>
      </c>
      <c r="H35" s="2">
        <f t="shared" si="12"/>
        <v>7.2547928994082831</v>
      </c>
      <c r="I35" s="2">
        <f t="shared" si="13"/>
        <v>1.8048853049688338</v>
      </c>
      <c r="J35" s="2">
        <f t="shared" si="14"/>
        <v>1.8065721642677437</v>
      </c>
      <c r="K35" s="2">
        <f t="shared" si="15"/>
        <v>1.8067047820163884</v>
      </c>
      <c r="L35" s="2">
        <f t="shared" si="16"/>
        <v>1.8067047820163882</v>
      </c>
      <c r="M35" s="2">
        <f t="shared" si="17"/>
        <v>4.5892126134314442</v>
      </c>
    </row>
    <row r="36" spans="4:13" hidden="1" x14ac:dyDescent="0.25">
      <c r="D36" s="1">
        <f t="shared" si="1"/>
        <v>20</v>
      </c>
      <c r="E36" s="2">
        <f t="shared" si="9"/>
        <v>3.0000000000000004</v>
      </c>
      <c r="F36" s="2">
        <f t="shared" si="10"/>
        <v>0.14112000805986677</v>
      </c>
      <c r="G36" s="2">
        <f t="shared" si="11"/>
        <v>7.6547928994082834</v>
      </c>
      <c r="H36" s="2">
        <f t="shared" si="12"/>
        <v>8.0399999999999991</v>
      </c>
      <c r="I36" s="2">
        <f t="shared" si="13"/>
        <v>2.0040710874740282</v>
      </c>
      <c r="J36" s="2">
        <f t="shared" si="14"/>
        <v>2.0053772253099718</v>
      </c>
      <c r="K36" s="2">
        <f t="shared" si="15"/>
        <v>2.0054979212534385</v>
      </c>
      <c r="L36" s="2">
        <f t="shared" si="16"/>
        <v>2.0054979212534385</v>
      </c>
      <c r="M36" s="2">
        <f t="shared" si="17"/>
        <v>5.3558792800981108</v>
      </c>
    </row>
    <row r="37" spans="4:13" hidden="1" x14ac:dyDescent="0.25">
      <c r="D37" s="1">
        <f t="shared" si="1"/>
        <v>21</v>
      </c>
      <c r="E37" s="2">
        <f t="shared" si="9"/>
        <v>3.2000000000000006</v>
      </c>
      <c r="F37" s="2">
        <f t="shared" si="10"/>
        <v>-5.837414342758053E-2</v>
      </c>
      <c r="G37" s="2">
        <f t="shared" si="11"/>
        <v>8.8547928994082845</v>
      </c>
      <c r="H37" s="2">
        <f t="shared" si="12"/>
        <v>9.6547928994082834</v>
      </c>
      <c r="I37" s="2">
        <f t="shared" si="13"/>
        <v>2.2033925728950239</v>
      </c>
      <c r="J37" s="2">
        <f t="shared" si="14"/>
        <v>2.204399547980886</v>
      </c>
      <c r="K37" s="2">
        <f t="shared" si="15"/>
        <v>2.2045082954278197</v>
      </c>
      <c r="L37" s="2">
        <f t="shared" si="16"/>
        <v>2.2045082954278197</v>
      </c>
      <c r="M37" s="2">
        <f t="shared" si="17"/>
        <v>6.175879280098111</v>
      </c>
    </row>
    <row r="38" spans="4:13" hidden="1" x14ac:dyDescent="0.25">
      <c r="D38" s="1">
        <f t="shared" si="1"/>
        <v>22</v>
      </c>
      <c r="E38" s="2">
        <f t="shared" si="9"/>
        <v>3.4000000000000008</v>
      </c>
      <c r="F38" s="2">
        <f t="shared" si="10"/>
        <v>-0.25554110202683211</v>
      </c>
      <c r="G38" s="2">
        <f t="shared" si="11"/>
        <v>10.134792899408286</v>
      </c>
      <c r="H38" s="2">
        <f t="shared" si="12"/>
        <v>10.6</v>
      </c>
      <c r="I38" s="2">
        <f t="shared" si="13"/>
        <v>2.4028271440791866</v>
      </c>
      <c r="J38" s="2">
        <f t="shared" si="14"/>
        <v>2.4035996301661795</v>
      </c>
      <c r="K38" s="2">
        <f t="shared" si="15"/>
        <v>2.4036968022508125</v>
      </c>
      <c r="L38" s="2">
        <f t="shared" si="16"/>
        <v>2.4036968022508125</v>
      </c>
      <c r="M38" s="2">
        <f t="shared" si="17"/>
        <v>7.0492126134314441</v>
      </c>
    </row>
    <row r="39" spans="4:13" hidden="1" x14ac:dyDescent="0.25">
      <c r="D39" s="1">
        <f t="shared" si="1"/>
        <v>23</v>
      </c>
      <c r="E39" s="2">
        <f t="shared" si="9"/>
        <v>3.600000000000001</v>
      </c>
      <c r="F39" s="2">
        <f t="shared" si="10"/>
        <v>-0.44252044329485324</v>
      </c>
      <c r="G39" s="2">
        <f t="shared" si="11"/>
        <v>11.494792899408285</v>
      </c>
      <c r="H39" s="2">
        <f t="shared" si="12"/>
        <v>12.374792899408284</v>
      </c>
      <c r="I39" s="2">
        <f t="shared" si="13"/>
        <v>2.6023559533993224</v>
      </c>
      <c r="J39" s="2">
        <f t="shared" si="14"/>
        <v>2.6029451519541471</v>
      </c>
      <c r="K39" s="2">
        <f t="shared" si="15"/>
        <v>2.6030313778456664</v>
      </c>
      <c r="L39" s="2">
        <f t="shared" si="16"/>
        <v>2.6030313778456664</v>
      </c>
      <c r="M39" s="2">
        <f t="shared" si="17"/>
        <v>7.9758792800981109</v>
      </c>
    </row>
    <row r="40" spans="4:13" hidden="1" x14ac:dyDescent="0.25">
      <c r="D40" s="1">
        <f t="shared" si="1"/>
        <v>24</v>
      </c>
      <c r="E40" s="2">
        <f t="shared" si="9"/>
        <v>3.8000000000000012</v>
      </c>
      <c r="F40" s="2">
        <f t="shared" si="10"/>
        <v>-0.61185789094272003</v>
      </c>
      <c r="G40" s="2">
        <f t="shared" si="11"/>
        <v>12.934792899408286</v>
      </c>
      <c r="H40" s="2">
        <f t="shared" si="12"/>
        <v>13.48</v>
      </c>
      <c r="I40" s="2">
        <f t="shared" si="13"/>
        <v>2.8019632944994357</v>
      </c>
      <c r="J40" s="2">
        <f t="shared" si="14"/>
        <v>2.8024096697806655</v>
      </c>
      <c r="K40" s="2">
        <f t="shared" si="15"/>
        <v>2.8024857298334465</v>
      </c>
      <c r="L40" s="2">
        <f t="shared" si="16"/>
        <v>2.8024857298334465</v>
      </c>
      <c r="M40" s="2">
        <f t="shared" si="17"/>
        <v>8.9558792800981113</v>
      </c>
    </row>
    <row r="41" spans="4:13" hidden="1" x14ac:dyDescent="0.25">
      <c r="D41" s="1">
        <f t="shared" si="1"/>
        <v>25</v>
      </c>
      <c r="E41" s="2">
        <f t="shared" si="9"/>
        <v>4.0000000000000009</v>
      </c>
      <c r="F41" s="2">
        <f t="shared" si="10"/>
        <v>-0.75680249530792887</v>
      </c>
      <c r="G41" s="2">
        <f t="shared" si="11"/>
        <v>14.454792899408286</v>
      </c>
      <c r="H41" s="2">
        <f t="shared" si="12"/>
        <v>15.414792899408285</v>
      </c>
      <c r="I41" s="2">
        <f t="shared" si="13"/>
        <v>3.00163607874953</v>
      </c>
      <c r="J41" s="2">
        <f t="shared" si="14"/>
        <v>3.0019715480023628</v>
      </c>
      <c r="K41" s="2">
        <f t="shared" si="15"/>
        <v>3.0020382984634262</v>
      </c>
      <c r="L41" s="2">
        <f t="shared" si="16"/>
        <v>3.0020382984634262</v>
      </c>
      <c r="M41" s="2">
        <f t="shared" si="17"/>
        <v>9.9892126134314445</v>
      </c>
    </row>
    <row r="42" spans="4:13" hidden="1" x14ac:dyDescent="0.25">
      <c r="D42" s="1">
        <f t="shared" si="1"/>
        <v>26</v>
      </c>
      <c r="E42" s="2">
        <f t="shared" si="9"/>
        <v>4.2000000000000011</v>
      </c>
      <c r="F42" s="2">
        <f t="shared" si="10"/>
        <v>-0.87157577241358863</v>
      </c>
      <c r="G42" s="2">
        <f t="shared" si="11"/>
        <v>16.054792899408287</v>
      </c>
      <c r="H42" s="2">
        <f t="shared" si="12"/>
        <v>16.68</v>
      </c>
      <c r="I42" s="2">
        <f t="shared" si="13"/>
        <v>3.201363398957942</v>
      </c>
      <c r="J42" s="2">
        <f t="shared" si="14"/>
        <v>3.2016130847292059</v>
      </c>
      <c r="K42" s="2">
        <f t="shared" si="15"/>
        <v>3.2016714047400097</v>
      </c>
      <c r="L42" s="2">
        <f t="shared" si="16"/>
        <v>3.2016714047400097</v>
      </c>
      <c r="M42" s="2">
        <f t="shared" si="17"/>
        <v>11.075879280098111</v>
      </c>
    </row>
    <row r="43" spans="4:13" hidden="1" x14ac:dyDescent="0.25">
      <c r="D43" s="1">
        <f t="shared" si="1"/>
        <v>27</v>
      </c>
      <c r="E43" s="2">
        <f t="shared" si="9"/>
        <v>4.4000000000000012</v>
      </c>
      <c r="F43" s="2">
        <f t="shared" si="10"/>
        <v>-0.95160207388951634</v>
      </c>
      <c r="G43" s="2">
        <f t="shared" si="11"/>
        <v>17.734792899408287</v>
      </c>
      <c r="H43" s="2">
        <f t="shared" si="12"/>
        <v>18.774792899408286</v>
      </c>
      <c r="I43" s="2">
        <f t="shared" si="13"/>
        <v>3.401136165798285</v>
      </c>
      <c r="J43" s="2">
        <f t="shared" si="14"/>
        <v>3.4013197965966229</v>
      </c>
      <c r="K43" s="2">
        <f t="shared" si="15"/>
        <v>3.4013705518868083</v>
      </c>
      <c r="L43" s="2">
        <f t="shared" si="16"/>
        <v>3.4013705518868083</v>
      </c>
      <c r="M43" s="2">
        <f t="shared" si="17"/>
        <v>12.215879280098111</v>
      </c>
    </row>
    <row r="44" spans="4:13" hidden="1" x14ac:dyDescent="0.25">
      <c r="D44" s="1">
        <f t="shared" si="1"/>
        <v>28</v>
      </c>
      <c r="E44" s="2">
        <f t="shared" si="9"/>
        <v>4.6000000000000014</v>
      </c>
      <c r="F44" s="2">
        <f t="shared" si="10"/>
        <v>-0.99369100363346463</v>
      </c>
      <c r="G44" s="2">
        <f t="shared" si="11"/>
        <v>19.494792899408289</v>
      </c>
      <c r="H44" s="2">
        <f t="shared" si="12"/>
        <v>20.200000000000003</v>
      </c>
      <c r="I44" s="2">
        <f t="shared" si="13"/>
        <v>3.6009468048319047</v>
      </c>
      <c r="J44" s="2">
        <f t="shared" si="14"/>
        <v>3.601079833579055</v>
      </c>
      <c r="K44" s="2">
        <f t="shared" si="15"/>
        <v>3.6011238525471829</v>
      </c>
      <c r="L44" s="2">
        <f t="shared" si="16"/>
        <v>3.6011238525471829</v>
      </c>
      <c r="M44" s="2">
        <f t="shared" si="17"/>
        <v>13.409212613431444</v>
      </c>
    </row>
    <row r="45" spans="4:13" hidden="1" x14ac:dyDescent="0.25">
      <c r="D45" s="1">
        <f t="shared" si="1"/>
        <v>29</v>
      </c>
      <c r="E45" s="2">
        <f t="shared" si="9"/>
        <v>4.8000000000000016</v>
      </c>
      <c r="F45" s="2">
        <f t="shared" si="10"/>
        <v>-0.99616460883584057</v>
      </c>
      <c r="G45" s="2">
        <f t="shared" si="11"/>
        <v>21.334792899408288</v>
      </c>
      <c r="H45" s="2">
        <f t="shared" si="12"/>
        <v>22.454792899408289</v>
      </c>
      <c r="I45" s="2">
        <f t="shared" si="13"/>
        <v>3.8007890040265879</v>
      </c>
      <c r="J45" s="2">
        <f t="shared" si="14"/>
        <v>3.8008835002010453</v>
      </c>
      <c r="K45" s="2">
        <f t="shared" si="15"/>
        <v>3.8009215590886902</v>
      </c>
      <c r="L45" s="2">
        <f t="shared" si="16"/>
        <v>3.8009215590886902</v>
      </c>
      <c r="M45" s="2">
        <f t="shared" si="17"/>
        <v>14.655879280098112</v>
      </c>
    </row>
    <row r="46" spans="4:13" hidden="1" x14ac:dyDescent="0.25">
      <c r="D46" s="1">
        <f t="shared" si="1"/>
        <v>30</v>
      </c>
      <c r="E46" s="2">
        <f t="shared" si="9"/>
        <v>5.0000000000000018</v>
      </c>
      <c r="F46" s="2">
        <f t="shared" si="10"/>
        <v>-0.95892427466313801</v>
      </c>
      <c r="G46" s="2">
        <f t="shared" si="11"/>
        <v>23.25479289940829</v>
      </c>
      <c r="H46" s="2">
        <f t="shared" si="12"/>
        <v>24.040000000000006</v>
      </c>
      <c r="I46" s="2">
        <f t="shared" si="13"/>
        <v>4.000657503355491</v>
      </c>
      <c r="J46" s="2">
        <f t="shared" si="14"/>
        <v>4.0007228638008554</v>
      </c>
      <c r="K46" s="2">
        <f t="shared" si="15"/>
        <v>4.0007556784527258</v>
      </c>
      <c r="L46" s="2">
        <f t="shared" si="16"/>
        <v>4.0007556784527267</v>
      </c>
      <c r="M46" s="2">
        <f t="shared" si="17"/>
        <v>15.955879280098113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6"/>
  <sheetViews>
    <sheetView zoomScaleNormal="100" workbookViewId="0">
      <selection activeCell="K14" sqref="K14:M14"/>
    </sheetView>
  </sheetViews>
  <sheetFormatPr baseColWidth="10" defaultColWidth="9.140625" defaultRowHeight="15" x14ac:dyDescent="0.25"/>
  <cols>
    <col min="1" max="1" width="22.42578125" customWidth="1"/>
    <col min="2" max="2" width="4.85546875" style="1" customWidth="1"/>
    <col min="3" max="3" width="7.85546875" style="1" customWidth="1"/>
    <col min="4" max="4" width="7.7109375" style="1" customWidth="1"/>
    <col min="5" max="8" width="11" style="2" customWidth="1"/>
    <col min="9" max="10" width="9.140625" style="2"/>
    <col min="11" max="13" width="13" style="2" customWidth="1"/>
  </cols>
  <sheetData>
    <row r="6" spans="1:13" x14ac:dyDescent="0.25">
      <c r="A6" t="s">
        <v>4</v>
      </c>
      <c r="B6" s="1" t="s">
        <v>0</v>
      </c>
      <c r="C6" s="1">
        <v>0</v>
      </c>
    </row>
    <row r="7" spans="1:13" x14ac:dyDescent="0.25">
      <c r="A7" t="s">
        <v>5</v>
      </c>
      <c r="B7" s="1" t="s">
        <v>1</v>
      </c>
      <c r="C7" s="1">
        <v>1</v>
      </c>
    </row>
    <row r="8" spans="1:13" x14ac:dyDescent="0.25">
      <c r="A8" t="s">
        <v>8</v>
      </c>
      <c r="B8" s="1" t="s">
        <v>2</v>
      </c>
      <c r="C8" s="1">
        <v>10</v>
      </c>
    </row>
    <row r="9" spans="1:13" x14ac:dyDescent="0.25">
      <c r="A9" t="s">
        <v>7</v>
      </c>
      <c r="B9" s="1" t="s">
        <v>9</v>
      </c>
      <c r="C9" s="1">
        <f>C8+1</f>
        <v>11</v>
      </c>
    </row>
    <row r="10" spans="1:13" x14ac:dyDescent="0.25">
      <c r="A10" t="s">
        <v>6</v>
      </c>
      <c r="B10" s="1" t="s">
        <v>3</v>
      </c>
      <c r="C10" s="1">
        <f>(C7-C6)/C8</f>
        <v>0.1</v>
      </c>
    </row>
    <row r="12" spans="1:13" x14ac:dyDescent="0.25">
      <c r="A12" t="s">
        <v>17</v>
      </c>
    </row>
    <row r="13" spans="1:13" x14ac:dyDescent="0.25">
      <c r="A13" t="s">
        <v>28</v>
      </c>
    </row>
    <row r="14" spans="1:13" x14ac:dyDescent="0.25">
      <c r="A14" t="s">
        <v>12</v>
      </c>
      <c r="B14" s="1" t="s">
        <v>13</v>
      </c>
      <c r="C14" s="1">
        <v>1</v>
      </c>
      <c r="G14" s="2" t="s">
        <v>20</v>
      </c>
      <c r="H14" s="2" t="s">
        <v>23</v>
      </c>
      <c r="I14" s="2" t="s">
        <v>24</v>
      </c>
      <c r="J14" s="2" t="s">
        <v>26</v>
      </c>
      <c r="K14" s="2" t="s">
        <v>36</v>
      </c>
      <c r="L14" s="2" t="s">
        <v>37</v>
      </c>
      <c r="M14" s="2" t="s">
        <v>38</v>
      </c>
    </row>
    <row r="15" spans="1:13" x14ac:dyDescent="0.25">
      <c r="D15" s="1" t="s">
        <v>14</v>
      </c>
      <c r="E15" s="2" t="s">
        <v>11</v>
      </c>
      <c r="F15" s="2" t="s">
        <v>15</v>
      </c>
      <c r="G15" s="2" t="s">
        <v>21</v>
      </c>
      <c r="H15" s="2" t="s">
        <v>22</v>
      </c>
      <c r="I15" s="2" t="s">
        <v>25</v>
      </c>
      <c r="J15" s="2" t="s">
        <v>27</v>
      </c>
      <c r="K15" s="2" t="s">
        <v>29</v>
      </c>
      <c r="L15" s="2" t="s">
        <v>34</v>
      </c>
      <c r="M15" s="2" t="s">
        <v>35</v>
      </c>
    </row>
    <row r="16" spans="1:13" x14ac:dyDescent="0.25">
      <c r="D16" s="1">
        <v>0</v>
      </c>
      <c r="E16" s="2">
        <f>C6</f>
        <v>0</v>
      </c>
      <c r="F16" s="2">
        <f>EXP(E16^2)</f>
        <v>1</v>
      </c>
      <c r="G16" s="2">
        <f>C14</f>
        <v>1</v>
      </c>
      <c r="H16" s="2">
        <f>C14</f>
        <v>1</v>
      </c>
      <c r="I16" s="2">
        <f>C14</f>
        <v>1</v>
      </c>
      <c r="J16" s="2">
        <f>C14</f>
        <v>1</v>
      </c>
      <c r="K16" s="2">
        <f>C14</f>
        <v>1</v>
      </c>
      <c r="L16" s="2">
        <f>C14</f>
        <v>1</v>
      </c>
      <c r="M16" s="2">
        <f>C14</f>
        <v>1</v>
      </c>
    </row>
    <row r="17" spans="4:13" x14ac:dyDescent="0.25">
      <c r="D17" s="1">
        <f>D16+1</f>
        <v>1</v>
      </c>
      <c r="E17" s="2">
        <f>E16+C$10</f>
        <v>0.1</v>
      </c>
      <c r="F17" s="2">
        <f t="shared" ref="F17:F26" si="0">EXP(E17^2)</f>
        <v>1.0100501670841679</v>
      </c>
      <c r="G17" s="2">
        <f>G16+C$10*(2*G16*E16)</f>
        <v>1</v>
      </c>
      <c r="H17" s="2">
        <f>G17</f>
        <v>1</v>
      </c>
      <c r="I17" s="2">
        <f>I16/(1-2*C$10*E17)</f>
        <v>1.0204081632653061</v>
      </c>
      <c r="J17" s="2">
        <f>(J16+C$10/2*(2*J16*E16))/(1-C$10/2*2*E17)</f>
        <v>1.0101010101010102</v>
      </c>
      <c r="K17" s="2">
        <f>K16+C$10*2*(E16+C$10/2)*(K16+C$10/2*2*(E16)*K16)</f>
        <v>1.01</v>
      </c>
      <c r="L17" s="2">
        <f>L16+C$10/2*(2*L16*E16+2*(L16+C$10*(2*L16*E16))*(E16+C$10))</f>
        <v>1.01</v>
      </c>
      <c r="M17" s="2">
        <f>M16+C$10/3*(2*M16*E16+2*2*(M16+3*C$10/4*(2*M16*E16))*(E16+3*C$10/4))</f>
        <v>1.01</v>
      </c>
    </row>
    <row r="18" spans="4:13" x14ac:dyDescent="0.25">
      <c r="D18" s="1">
        <f t="shared" ref="D18:D46" si="1">D17+1</f>
        <v>2</v>
      </c>
      <c r="E18" s="2">
        <f>E17+C$10</f>
        <v>0.2</v>
      </c>
      <c r="F18" s="2">
        <f t="shared" si="0"/>
        <v>1.0408107741923882</v>
      </c>
      <c r="G18" s="2">
        <f t="shared" ref="G18:G26" si="2">G17+C$10*(2*G17*E17)</f>
        <v>1.02</v>
      </c>
      <c r="H18" s="2">
        <f>H16+2*C$10*(2*H17*E17)</f>
        <v>1.04</v>
      </c>
      <c r="I18" s="2">
        <f t="shared" ref="I18:I46" si="3">I17/(1-2*C$10*E18)</f>
        <v>1.0629251700680273</v>
      </c>
      <c r="J18" s="2">
        <f t="shared" ref="J18:J26" si="4">(J17+C$10/2*(2*J17*E17))/(1-C$10/2*2*E18)</f>
        <v>1.0410224695938983</v>
      </c>
      <c r="K18" s="2">
        <f t="shared" ref="K18:K26" si="5">K17+C$10*2*(E17+C$10/2)*(K17+C$10/2*2*(E17)*K17)</f>
        <v>1.0406029999999999</v>
      </c>
      <c r="L18" s="2">
        <f t="shared" ref="L18:L26" si="6">L17+C$10/2*(2*L17*E17+2*(L17+C$10*(2*L17*E17))*(E17+C$10))</f>
        <v>1.0407040000000001</v>
      </c>
      <c r="M18" s="2">
        <f t="shared" ref="M18:M26" si="7">M17+C$10/3*(2*M17*E17+2*2*(M17+3*C$10/4*(2*M17*E17))*(E17+3*C$10/4))</f>
        <v>1.0406534999999999</v>
      </c>
    </row>
    <row r="19" spans="4:13" x14ac:dyDescent="0.25">
      <c r="D19" s="1">
        <f t="shared" si="1"/>
        <v>3</v>
      </c>
      <c r="E19" s="2">
        <f>E18+C$10</f>
        <v>0.30000000000000004</v>
      </c>
      <c r="F19" s="2">
        <f t="shared" si="0"/>
        <v>1.0941742837052104</v>
      </c>
      <c r="G19" s="2">
        <f t="shared" si="2"/>
        <v>1.0608</v>
      </c>
      <c r="H19" s="2">
        <f t="shared" ref="H19:H26" si="8">H17+2*C$10*(2*H18*E18)</f>
        <v>1.0831999999999999</v>
      </c>
      <c r="I19" s="2">
        <f t="shared" si="3"/>
        <v>1.1307714575191781</v>
      </c>
      <c r="J19" s="2">
        <f t="shared" si="4"/>
        <v>1.0946834216348209</v>
      </c>
      <c r="K19" s="2">
        <f t="shared" si="5"/>
        <v>1.093673753</v>
      </c>
      <c r="L19" s="2">
        <f t="shared" si="6"/>
        <v>1.0939880448000001</v>
      </c>
      <c r="M19" s="2">
        <f t="shared" si="7"/>
        <v>1.0938308938499999</v>
      </c>
    </row>
    <row r="20" spans="4:13" x14ac:dyDescent="0.25">
      <c r="D20" s="1">
        <f t="shared" si="1"/>
        <v>4</v>
      </c>
      <c r="E20" s="2">
        <f>E19+C$10</f>
        <v>0.4</v>
      </c>
      <c r="F20" s="2">
        <f t="shared" si="0"/>
        <v>1.1735108709918103</v>
      </c>
      <c r="G20" s="2">
        <f t="shared" si="2"/>
        <v>1.1244479999999999</v>
      </c>
      <c r="H20" s="2">
        <f t="shared" si="8"/>
        <v>1.1699840000000001</v>
      </c>
      <c r="I20" s="2">
        <f t="shared" si="3"/>
        <v>1.2290994103469328</v>
      </c>
      <c r="J20" s="2">
        <f t="shared" si="4"/>
        <v>1.1745040877956934</v>
      </c>
      <c r="K20" s="2">
        <f t="shared" si="5"/>
        <v>1.1725276305912999</v>
      </c>
      <c r="L20" s="2">
        <f t="shared" si="6"/>
        <v>1.1731927792435202</v>
      </c>
      <c r="M20" s="2">
        <f t="shared" si="7"/>
        <v>1.1728601759306623</v>
      </c>
    </row>
    <row r="21" spans="4:13" x14ac:dyDescent="0.25">
      <c r="D21" s="1">
        <f t="shared" si="1"/>
        <v>5</v>
      </c>
      <c r="E21" s="2">
        <f>E20+C$10</f>
        <v>0.5</v>
      </c>
      <c r="F21" s="2">
        <f t="shared" si="0"/>
        <v>1.2840254166877414</v>
      </c>
      <c r="G21" s="2">
        <f t="shared" si="2"/>
        <v>1.2144038399999999</v>
      </c>
      <c r="H21" s="2">
        <f t="shared" si="8"/>
        <v>1.27039744</v>
      </c>
      <c r="I21" s="2">
        <f t="shared" si="3"/>
        <v>1.3656660114965919</v>
      </c>
      <c r="J21" s="2">
        <f t="shared" si="4"/>
        <v>1.28577289611318</v>
      </c>
      <c r="K21" s="2">
        <f t="shared" si="5"/>
        <v>1.2822762168146455</v>
      </c>
      <c r="L21" s="2">
        <f t="shared" si="6"/>
        <v>1.283472900492411</v>
      </c>
      <c r="M21" s="2">
        <f t="shared" si="7"/>
        <v>1.2828744604329585</v>
      </c>
    </row>
    <row r="22" spans="4:13" x14ac:dyDescent="0.25">
      <c r="D22" s="1">
        <f t="shared" si="1"/>
        <v>6</v>
      </c>
      <c r="E22" s="2">
        <f t="shared" ref="E22:E46" si="9">E21+C$10</f>
        <v>0.6</v>
      </c>
      <c r="F22" s="2">
        <f t="shared" si="0"/>
        <v>1.4333294145603401</v>
      </c>
      <c r="G22" s="2">
        <f t="shared" si="2"/>
        <v>1.3358442239999999</v>
      </c>
      <c r="H22" s="2">
        <f t="shared" si="8"/>
        <v>1.4240634880000003</v>
      </c>
      <c r="I22" s="2">
        <f t="shared" si="3"/>
        <v>1.5518931948824908</v>
      </c>
      <c r="J22" s="2">
        <f t="shared" si="4"/>
        <v>1.4362356818285522</v>
      </c>
      <c r="K22" s="2">
        <f t="shared" si="5"/>
        <v>1.430379119856737</v>
      </c>
      <c r="L22" s="2">
        <f t="shared" si="6"/>
        <v>1.4323557569495307</v>
      </c>
      <c r="M22" s="2">
        <f t="shared" si="7"/>
        <v>1.4313671792280735</v>
      </c>
    </row>
    <row r="23" spans="4:13" x14ac:dyDescent="0.25">
      <c r="D23" s="1">
        <f t="shared" si="1"/>
        <v>7</v>
      </c>
      <c r="E23" s="2">
        <f t="shared" si="9"/>
        <v>0.7</v>
      </c>
      <c r="F23" s="2">
        <f t="shared" si="0"/>
        <v>1.6323162199553789</v>
      </c>
      <c r="G23" s="2">
        <f t="shared" si="2"/>
        <v>1.4961455308799998</v>
      </c>
      <c r="H23" s="2">
        <f t="shared" si="8"/>
        <v>1.61217267712</v>
      </c>
      <c r="I23" s="2">
        <f t="shared" si="3"/>
        <v>1.804526970793594</v>
      </c>
      <c r="J23" s="2">
        <f t="shared" si="4"/>
        <v>1.6369998093959843</v>
      </c>
      <c r="K23" s="2">
        <f t="shared" si="5"/>
        <v>1.6274853625729955</v>
      </c>
      <c r="L23" s="2">
        <f t="shared" si="6"/>
        <v>1.6305937937113457</v>
      </c>
      <c r="M23" s="2">
        <f t="shared" si="7"/>
        <v>1.6290389866794706</v>
      </c>
    </row>
    <row r="24" spans="4:13" x14ac:dyDescent="0.25">
      <c r="D24" s="1">
        <f t="shared" si="1"/>
        <v>8</v>
      </c>
      <c r="E24" s="2">
        <f t="shared" si="9"/>
        <v>0.79999999999999993</v>
      </c>
      <c r="F24" s="2">
        <f t="shared" si="0"/>
        <v>1.8964808793049512</v>
      </c>
      <c r="G24" s="2">
        <f t="shared" si="2"/>
        <v>1.7056059052031998</v>
      </c>
      <c r="H24" s="2">
        <f t="shared" si="8"/>
        <v>1.8754718375936004</v>
      </c>
      <c r="I24" s="2">
        <f t="shared" si="3"/>
        <v>2.1482463938018976</v>
      </c>
      <c r="J24" s="2">
        <f t="shared" si="4"/>
        <v>1.903901952232286</v>
      </c>
      <c r="K24" s="2">
        <f t="shared" si="5"/>
        <v>1.8886967632659613</v>
      </c>
      <c r="L24" s="2">
        <f t="shared" si="6"/>
        <v>1.8934455132576147</v>
      </c>
      <c r="M24" s="2">
        <f t="shared" si="7"/>
        <v>1.8910699076868633</v>
      </c>
    </row>
    <row r="25" spans="4:13" x14ac:dyDescent="0.25">
      <c r="D25" s="1">
        <f t="shared" si="1"/>
        <v>9</v>
      </c>
      <c r="E25" s="2">
        <f t="shared" si="9"/>
        <v>0.89999999999999991</v>
      </c>
      <c r="F25" s="2">
        <f t="shared" si="0"/>
        <v>2.2479079866764708</v>
      </c>
      <c r="G25" s="2">
        <f t="shared" si="2"/>
        <v>1.9785028500357118</v>
      </c>
      <c r="H25" s="2">
        <f t="shared" si="8"/>
        <v>2.212323665149952</v>
      </c>
      <c r="I25" s="2">
        <f t="shared" si="3"/>
        <v>2.6198126753681676</v>
      </c>
      <c r="J25" s="2">
        <f t="shared" si="4"/>
        <v>2.2595759433086471</v>
      </c>
      <c r="K25" s="2">
        <f t="shared" si="5"/>
        <v>2.2354614890015916</v>
      </c>
      <c r="L25" s="2">
        <f t="shared" si="6"/>
        <v>2.2425968659023185</v>
      </c>
      <c r="M25" s="2">
        <f t="shared" si="7"/>
        <v>2.2390267707012463</v>
      </c>
    </row>
    <row r="26" spans="4:13" x14ac:dyDescent="0.25">
      <c r="D26" s="1">
        <f t="shared" si="1"/>
        <v>10</v>
      </c>
      <c r="E26" s="2">
        <f t="shared" si="9"/>
        <v>0.99999999999999989</v>
      </c>
      <c r="F26" s="2">
        <f t="shared" si="0"/>
        <v>2.7182818284590446</v>
      </c>
      <c r="G26" s="2">
        <f t="shared" si="2"/>
        <v>2.3346333630421401</v>
      </c>
      <c r="H26" s="2">
        <f t="shared" si="8"/>
        <v>2.6719083570475832</v>
      </c>
      <c r="I26" s="2">
        <f t="shared" si="3"/>
        <v>3.2747658442102092</v>
      </c>
      <c r="J26" s="2">
        <f t="shared" si="4"/>
        <v>2.7365975313404722</v>
      </c>
      <c r="K26" s="2">
        <f t="shared" si="5"/>
        <v>2.6984255633738212</v>
      </c>
      <c r="L26" s="2">
        <f t="shared" si="6"/>
        <v>2.7090570140100008</v>
      </c>
      <c r="M26" s="2">
        <f t="shared" si="7"/>
        <v>2.70373677696029</v>
      </c>
    </row>
    <row r="27" spans="4:13" hidden="1" x14ac:dyDescent="0.25">
      <c r="D27" s="1">
        <f t="shared" si="1"/>
        <v>11</v>
      </c>
      <c r="E27" s="2">
        <f t="shared" si="9"/>
        <v>1.0999999999999999</v>
      </c>
      <c r="F27" s="2">
        <f t="shared" ref="F27:F46" si="10">EXP(-E27)+E27-1</f>
        <v>0.43287108369807958</v>
      </c>
      <c r="G27" s="2">
        <f t="shared" ref="G27:G46" si="11">G26+C$10*(-G26+E26)</f>
        <v>2.2011700267379259</v>
      </c>
      <c r="H27" s="2">
        <f t="shared" ref="H27:H46" si="12">H25+2*C$10*(-H26+E26)</f>
        <v>1.8779419937404354</v>
      </c>
      <c r="I27" s="2">
        <f t="shared" si="3"/>
        <v>4.1984177489874472</v>
      </c>
      <c r="J27" s="2">
        <f t="shared" ref="J27:J46" si="13">(J26+C$10/2*(-J26+E26+E27))/(1+C$10/2)</f>
        <v>2.5759691950223318</v>
      </c>
      <c r="K27" s="2">
        <f t="shared" ref="K27:K46" si="14">K26+C$10*(E26+C$10/2-K26-C$10/2*(-K26+E26))</f>
        <v>2.5420751348533082</v>
      </c>
      <c r="L27" s="2">
        <f t="shared" ref="L27:L46" si="15">L26+C$10/2*(-L26+E26-(L26+C$10*(-L26+E26))+E26+C$10)</f>
        <v>2.5516965976790509</v>
      </c>
      <c r="M27" s="2">
        <f t="shared" ref="M27:M46" si="16">M26+C$10/3*(-M26+E26+2*(-(M26+3*C$10/4*(-M26+E26))+E26+3*C$10/4))</f>
        <v>2.5468817831490624</v>
      </c>
    </row>
    <row r="28" spans="4:13" hidden="1" x14ac:dyDescent="0.25">
      <c r="D28" s="1">
        <f t="shared" si="1"/>
        <v>12</v>
      </c>
      <c r="E28" s="2">
        <f t="shared" si="9"/>
        <v>1.2</v>
      </c>
      <c r="F28" s="2">
        <f t="shared" si="10"/>
        <v>0.50119421191220215</v>
      </c>
      <c r="G28" s="2">
        <f t="shared" si="11"/>
        <v>2.0910530240641334</v>
      </c>
      <c r="H28" s="2">
        <f t="shared" si="12"/>
        <v>2.516319958299496</v>
      </c>
      <c r="I28" s="2">
        <f t="shared" si="3"/>
        <v>5.5242338802466406</v>
      </c>
      <c r="J28" s="2">
        <f t="shared" si="13"/>
        <v>2.4401626050202045</v>
      </c>
      <c r="K28" s="2">
        <f t="shared" si="14"/>
        <v>2.4100779970422437</v>
      </c>
      <c r="L28" s="2">
        <f t="shared" si="15"/>
        <v>2.4187854208995412</v>
      </c>
      <c r="M28" s="2">
        <f t="shared" si="16"/>
        <v>2.4144280137499017</v>
      </c>
    </row>
    <row r="29" spans="4:13" hidden="1" x14ac:dyDescent="0.25">
      <c r="D29" s="1">
        <f t="shared" si="1"/>
        <v>13</v>
      </c>
      <c r="E29" s="2">
        <f t="shared" si="9"/>
        <v>1.3</v>
      </c>
      <c r="F29" s="2">
        <f t="shared" si="10"/>
        <v>0.57253179303401258</v>
      </c>
      <c r="G29" s="2">
        <f t="shared" si="11"/>
        <v>2.0019477216577202</v>
      </c>
      <c r="H29" s="2">
        <f t="shared" si="12"/>
        <v>1.6146780020805362</v>
      </c>
      <c r="I29" s="2">
        <f t="shared" si="3"/>
        <v>7.4651809192522176</v>
      </c>
      <c r="J29" s="2">
        <f t="shared" si="13"/>
        <v>2.3268137854944708</v>
      </c>
      <c r="K29" s="2">
        <f t="shared" si="14"/>
        <v>2.3001205873232307</v>
      </c>
      <c r="L29" s="2">
        <f t="shared" si="15"/>
        <v>2.3080008059140846</v>
      </c>
      <c r="M29" s="2">
        <f t="shared" si="16"/>
        <v>2.3040573524436612</v>
      </c>
    </row>
    <row r="30" spans="4:13" hidden="1" x14ac:dyDescent="0.25">
      <c r="D30" s="1">
        <f t="shared" si="1"/>
        <v>14</v>
      </c>
      <c r="E30" s="2">
        <f t="shared" si="9"/>
        <v>1.4000000000000001</v>
      </c>
      <c r="F30" s="2">
        <f t="shared" si="10"/>
        <v>0.64659696394160648</v>
      </c>
      <c r="G30" s="2">
        <f t="shared" si="11"/>
        <v>1.9317529494919481</v>
      </c>
      <c r="H30" s="2">
        <f t="shared" si="12"/>
        <v>2.4533843578833885</v>
      </c>
      <c r="I30" s="2">
        <f t="shared" si="3"/>
        <v>10.368306832294747</v>
      </c>
      <c r="J30" s="2">
        <f t="shared" si="13"/>
        <v>2.2337839011616643</v>
      </c>
      <c r="K30" s="2">
        <f t="shared" si="14"/>
        <v>2.2101091315275236</v>
      </c>
      <c r="L30" s="2">
        <f t="shared" si="15"/>
        <v>2.2172407293522465</v>
      </c>
      <c r="M30" s="2">
        <f t="shared" si="16"/>
        <v>2.2136719039615134</v>
      </c>
    </row>
    <row r="31" spans="4:13" hidden="1" x14ac:dyDescent="0.25">
      <c r="D31" s="1">
        <f t="shared" si="1"/>
        <v>15</v>
      </c>
      <c r="E31" s="2">
        <f t="shared" si="9"/>
        <v>1.5000000000000002</v>
      </c>
      <c r="F31" s="2">
        <f t="shared" si="10"/>
        <v>0.7231301601484299</v>
      </c>
      <c r="G31" s="2">
        <f t="shared" si="11"/>
        <v>1.8785776545427533</v>
      </c>
      <c r="H31" s="2">
        <f t="shared" si="12"/>
        <v>1.4040011305038584</v>
      </c>
      <c r="I31" s="2">
        <f t="shared" si="3"/>
        <v>14.811866903278212</v>
      </c>
      <c r="J31" s="2">
        <f t="shared" si="13"/>
        <v>2.1591378153367438</v>
      </c>
      <c r="K31" s="2">
        <f t="shared" si="14"/>
        <v>2.1381487640324091</v>
      </c>
      <c r="L31" s="2">
        <f t="shared" si="15"/>
        <v>2.1446028600637832</v>
      </c>
      <c r="M31" s="2">
        <f t="shared" si="16"/>
        <v>2.1413730730851697</v>
      </c>
    </row>
    <row r="32" spans="4:13" hidden="1" x14ac:dyDescent="0.25">
      <c r="D32" s="1">
        <f t="shared" si="1"/>
        <v>16</v>
      </c>
      <c r="E32" s="2">
        <f t="shared" si="9"/>
        <v>1.6000000000000003</v>
      </c>
      <c r="F32" s="2">
        <f t="shared" si="10"/>
        <v>0.80189651799465578</v>
      </c>
      <c r="G32" s="2">
        <f t="shared" si="11"/>
        <v>1.8407198890884779</v>
      </c>
      <c r="H32" s="2">
        <f t="shared" si="12"/>
        <v>2.4725841317826167</v>
      </c>
      <c r="I32" s="2">
        <f t="shared" si="3"/>
        <v>21.782157210703254</v>
      </c>
      <c r="J32" s="2">
        <f t="shared" si="13"/>
        <v>2.1011246900665776</v>
      </c>
      <c r="K32" s="2">
        <f t="shared" si="14"/>
        <v>2.0825246314493304</v>
      </c>
      <c r="L32" s="2">
        <f t="shared" si="15"/>
        <v>2.0883655883577239</v>
      </c>
      <c r="M32" s="2">
        <f t="shared" si="16"/>
        <v>2.0854426311420786</v>
      </c>
    </row>
    <row r="33" spans="4:13" hidden="1" x14ac:dyDescent="0.25">
      <c r="D33" s="1">
        <f t="shared" si="1"/>
        <v>17</v>
      </c>
      <c r="E33" s="2">
        <f t="shared" si="9"/>
        <v>1.7000000000000004</v>
      </c>
      <c r="F33" s="2">
        <f t="shared" si="10"/>
        <v>0.88268352405273509</v>
      </c>
      <c r="G33" s="2">
        <f t="shared" si="11"/>
        <v>1.8166479001796301</v>
      </c>
      <c r="H33" s="2">
        <f t="shared" si="12"/>
        <v>1.2294843041473351</v>
      </c>
      <c r="I33" s="2">
        <f t="shared" si="3"/>
        <v>33.003268501065541</v>
      </c>
      <c r="J33" s="2">
        <f t="shared" si="13"/>
        <v>2.0581604338697606</v>
      </c>
      <c r="K33" s="2">
        <f t="shared" si="14"/>
        <v>2.0416847914616443</v>
      </c>
      <c r="L33" s="2">
        <f t="shared" si="15"/>
        <v>2.04697085746374</v>
      </c>
      <c r="M33" s="2">
        <f t="shared" si="16"/>
        <v>2.044325581183581</v>
      </c>
    </row>
    <row r="34" spans="4:13" hidden="1" x14ac:dyDescent="0.25">
      <c r="D34" s="1">
        <f t="shared" si="1"/>
        <v>18</v>
      </c>
      <c r="E34" s="2">
        <f t="shared" si="9"/>
        <v>1.8000000000000005</v>
      </c>
      <c r="F34" s="2">
        <f t="shared" si="10"/>
        <v>0.96529888822158694</v>
      </c>
      <c r="G34" s="2">
        <f t="shared" si="11"/>
        <v>1.8049831101616671</v>
      </c>
      <c r="H34" s="2">
        <f t="shared" si="12"/>
        <v>2.5666872709531496</v>
      </c>
      <c r="I34" s="2">
        <f t="shared" si="3"/>
        <v>51.567607032914914</v>
      </c>
      <c r="J34" s="2">
        <f t="shared" si="13"/>
        <v>2.0288118211202595</v>
      </c>
      <c r="K34" s="2">
        <f t="shared" si="14"/>
        <v>2.0142247362727881</v>
      </c>
      <c r="L34" s="2">
        <f t="shared" si="15"/>
        <v>2.0190086260046849</v>
      </c>
      <c r="M34" s="2">
        <f t="shared" si="16"/>
        <v>2.0166146509711407</v>
      </c>
    </row>
    <row r="35" spans="4:13" hidden="1" x14ac:dyDescent="0.25">
      <c r="D35" s="1">
        <f t="shared" si="1"/>
        <v>19</v>
      </c>
      <c r="E35" s="2">
        <f t="shared" si="9"/>
        <v>1.9000000000000006</v>
      </c>
      <c r="F35" s="2">
        <f t="shared" si="10"/>
        <v>1.0495686192226357</v>
      </c>
      <c r="G35" s="2">
        <f t="shared" si="11"/>
        <v>1.8044847991455004</v>
      </c>
      <c r="H35" s="2">
        <f t="shared" si="12"/>
        <v>1.0761468499567053</v>
      </c>
      <c r="I35" s="2">
        <f t="shared" si="3"/>
        <v>83.173559730507947</v>
      </c>
      <c r="J35" s="2">
        <f t="shared" si="13"/>
        <v>2.0117821238707112</v>
      </c>
      <c r="K35" s="2">
        <f t="shared" si="14"/>
        <v>1.9988733863268733</v>
      </c>
      <c r="L35" s="2">
        <f t="shared" si="15"/>
        <v>2.0032028065342398</v>
      </c>
      <c r="M35" s="2">
        <f t="shared" si="16"/>
        <v>2.0010362591288824</v>
      </c>
    </row>
    <row r="36" spans="4:13" hidden="1" x14ac:dyDescent="0.25">
      <c r="D36" s="1">
        <f t="shared" si="1"/>
        <v>20</v>
      </c>
      <c r="E36" s="2">
        <f t="shared" si="9"/>
        <v>2.0000000000000004</v>
      </c>
      <c r="F36" s="2">
        <f t="shared" si="10"/>
        <v>1.1353352832366133</v>
      </c>
      <c r="G36" s="2">
        <f t="shared" si="11"/>
        <v>1.8140363192309503</v>
      </c>
      <c r="H36" s="2">
        <f t="shared" si="12"/>
        <v>2.7314579009618085</v>
      </c>
      <c r="I36" s="2">
        <f t="shared" si="3"/>
        <v>138.62259955084662</v>
      </c>
      <c r="J36" s="2">
        <f t="shared" si="13"/>
        <v>2.0058981120735004</v>
      </c>
      <c r="K36" s="2">
        <f t="shared" si="14"/>
        <v>1.9944804146258204</v>
      </c>
      <c r="L36" s="2">
        <f t="shared" si="15"/>
        <v>1.9983985399134871</v>
      </c>
      <c r="M36" s="2">
        <f t="shared" si="16"/>
        <v>1.9964378145116386</v>
      </c>
    </row>
    <row r="37" spans="4:13" hidden="1" x14ac:dyDescent="0.25">
      <c r="D37" s="1">
        <f t="shared" si="1"/>
        <v>21</v>
      </c>
      <c r="E37" s="2">
        <f t="shared" si="9"/>
        <v>2.1000000000000005</v>
      </c>
      <c r="F37" s="2">
        <f t="shared" si="10"/>
        <v>1.2224564282529822</v>
      </c>
      <c r="G37" s="2">
        <f t="shared" si="11"/>
        <v>1.8326326873078553</v>
      </c>
      <c r="H37" s="2">
        <f t="shared" si="12"/>
        <v>0.92985526976434363</v>
      </c>
      <c r="I37" s="2">
        <f t="shared" si="3"/>
        <v>239.00448198421836</v>
      </c>
      <c r="J37" s="2">
        <f t="shared" si="13"/>
        <v>2.010098291876024</v>
      </c>
      <c r="K37" s="2">
        <f t="shared" si="14"/>
        <v>2.0000047752363677</v>
      </c>
      <c r="L37" s="2">
        <f t="shared" si="15"/>
        <v>2.0035506786217061</v>
      </c>
      <c r="M37" s="2">
        <f t="shared" si="16"/>
        <v>2.0017762221330329</v>
      </c>
    </row>
    <row r="38" spans="4:13" hidden="1" x14ac:dyDescent="0.25">
      <c r="D38" s="1">
        <f t="shared" si="1"/>
        <v>22</v>
      </c>
      <c r="E38" s="2">
        <f t="shared" si="9"/>
        <v>2.2000000000000006</v>
      </c>
      <c r="F38" s="2">
        <f t="shared" si="10"/>
        <v>1.3108031583623343</v>
      </c>
      <c r="G38" s="2">
        <f t="shared" si="11"/>
        <v>1.8593694185770699</v>
      </c>
      <c r="H38" s="2">
        <f t="shared" si="12"/>
        <v>2.9654868470089397</v>
      </c>
      <c r="I38" s="2">
        <f t="shared" si="3"/>
        <v>426.79371782896146</v>
      </c>
      <c r="J38" s="2">
        <f t="shared" si="13"/>
        <v>2.0234222640783073</v>
      </c>
      <c r="K38" s="2">
        <f t="shared" si="14"/>
        <v>2.0145043215889129</v>
      </c>
      <c r="L38" s="2">
        <f t="shared" si="15"/>
        <v>2.0177133641526441</v>
      </c>
      <c r="M38" s="2">
        <f t="shared" si="16"/>
        <v>2.0161074810303949</v>
      </c>
    </row>
    <row r="39" spans="4:13" hidden="1" x14ac:dyDescent="0.25">
      <c r="D39" s="1">
        <f t="shared" si="1"/>
        <v>23</v>
      </c>
      <c r="E39" s="2">
        <f t="shared" si="9"/>
        <v>2.3000000000000007</v>
      </c>
      <c r="F39" s="2">
        <f t="shared" si="10"/>
        <v>1.4002588437228045</v>
      </c>
      <c r="G39" s="2">
        <f t="shared" si="11"/>
        <v>1.8934324767193631</v>
      </c>
      <c r="H39" s="2">
        <f t="shared" si="12"/>
        <v>0.77675790036255576</v>
      </c>
      <c r="I39" s="2">
        <f t="shared" si="3"/>
        <v>790.35873672029925</v>
      </c>
      <c r="J39" s="2">
        <f t="shared" si="13"/>
        <v>2.0450010960708491</v>
      </c>
      <c r="K39" s="2">
        <f t="shared" si="14"/>
        <v>2.0371264110379661</v>
      </c>
      <c r="L39" s="2">
        <f t="shared" si="15"/>
        <v>2.040030594558143</v>
      </c>
      <c r="M39" s="2">
        <f t="shared" si="16"/>
        <v>2.0385772703325076</v>
      </c>
    </row>
    <row r="40" spans="4:13" hidden="1" x14ac:dyDescent="0.25">
      <c r="D40" s="1">
        <f t="shared" si="1"/>
        <v>24</v>
      </c>
      <c r="E40" s="2">
        <f t="shared" si="9"/>
        <v>2.4000000000000008</v>
      </c>
      <c r="F40" s="2">
        <f t="shared" si="10"/>
        <v>1.4907179532894133</v>
      </c>
      <c r="G40" s="2">
        <f t="shared" si="11"/>
        <v>1.934089229047427</v>
      </c>
      <c r="H40" s="2">
        <f t="shared" si="12"/>
        <v>3.2701352669364288</v>
      </c>
      <c r="I40" s="2">
        <f t="shared" si="3"/>
        <v>1519.9206475390376</v>
      </c>
      <c r="J40" s="2">
        <f t="shared" si="13"/>
        <v>2.0740486107307681</v>
      </c>
      <c r="K40" s="2">
        <f t="shared" si="14"/>
        <v>2.0670994019893594</v>
      </c>
      <c r="L40" s="2">
        <f t="shared" si="15"/>
        <v>2.0697276880751194</v>
      </c>
      <c r="M40" s="2">
        <f t="shared" si="16"/>
        <v>2.0684124296509196</v>
      </c>
    </row>
    <row r="41" spans="4:13" hidden="1" x14ac:dyDescent="0.25">
      <c r="D41" s="1">
        <f t="shared" si="1"/>
        <v>25</v>
      </c>
      <c r="E41" s="2">
        <f t="shared" si="9"/>
        <v>2.5000000000000009</v>
      </c>
      <c r="F41" s="2">
        <f t="shared" si="10"/>
        <v>1.5820849986238996</v>
      </c>
      <c r="G41" s="2">
        <f t="shared" si="11"/>
        <v>1.9806803061426843</v>
      </c>
      <c r="H41" s="2">
        <f t="shared" si="12"/>
        <v>0.60273084697527013</v>
      </c>
      <c r="I41" s="2">
        <f t="shared" si="3"/>
        <v>3039.8412950780767</v>
      </c>
      <c r="J41" s="2">
        <f t="shared" si="13"/>
        <v>2.1098535049468854</v>
      </c>
      <c r="K41" s="2">
        <f t="shared" si="14"/>
        <v>2.1037249588003704</v>
      </c>
      <c r="L41" s="2">
        <f t="shared" si="15"/>
        <v>2.106103557707983</v>
      </c>
      <c r="M41" s="2">
        <f t="shared" si="16"/>
        <v>2.1049132488340825</v>
      </c>
    </row>
    <row r="42" spans="4:13" hidden="1" x14ac:dyDescent="0.25">
      <c r="D42" s="1">
        <f t="shared" si="1"/>
        <v>26</v>
      </c>
      <c r="E42" s="2">
        <f t="shared" si="9"/>
        <v>2.600000000000001</v>
      </c>
      <c r="F42" s="2">
        <f t="shared" si="10"/>
        <v>1.674273578214335</v>
      </c>
      <c r="G42" s="2">
        <f t="shared" si="11"/>
        <v>2.0326122755284159</v>
      </c>
      <c r="H42" s="2">
        <f t="shared" si="12"/>
        <v>3.6495890975413747</v>
      </c>
      <c r="I42" s="2">
        <f t="shared" si="3"/>
        <v>6333.0026980793291</v>
      </c>
      <c r="J42" s="2">
        <f t="shared" si="13"/>
        <v>2.1517722187614678</v>
      </c>
      <c r="K42" s="2">
        <f t="shared" si="14"/>
        <v>2.1463710877143352</v>
      </c>
      <c r="L42" s="2">
        <f t="shared" si="15"/>
        <v>2.1485237197257248</v>
      </c>
      <c r="M42" s="2">
        <f t="shared" si="16"/>
        <v>2.1474464901948447</v>
      </c>
    </row>
    <row r="43" spans="4:13" hidden="1" x14ac:dyDescent="0.25">
      <c r="D43" s="1">
        <f t="shared" si="1"/>
        <v>27</v>
      </c>
      <c r="E43" s="2">
        <f t="shared" si="9"/>
        <v>2.7000000000000011</v>
      </c>
      <c r="F43" s="2">
        <f t="shared" si="10"/>
        <v>1.7672055127397508</v>
      </c>
      <c r="G43" s="2">
        <f t="shared" si="11"/>
        <v>2.0893510479755744</v>
      </c>
      <c r="H43" s="2">
        <f t="shared" si="12"/>
        <v>0.39281302746699537</v>
      </c>
      <c r="I43" s="2">
        <f t="shared" si="3"/>
        <v>13767.39716973768</v>
      </c>
      <c r="J43" s="2">
        <f t="shared" si="13"/>
        <v>2.1992224836413281</v>
      </c>
      <c r="K43" s="2">
        <f t="shared" si="14"/>
        <v>2.1944658343814734</v>
      </c>
      <c r="L43" s="2">
        <f t="shared" si="15"/>
        <v>2.196413966351781</v>
      </c>
      <c r="M43" s="2">
        <f t="shared" si="16"/>
        <v>2.1954390736263347</v>
      </c>
    </row>
    <row r="44" spans="4:13" hidden="1" x14ac:dyDescent="0.25">
      <c r="D44" s="1">
        <f t="shared" si="1"/>
        <v>28</v>
      </c>
      <c r="E44" s="2">
        <f t="shared" si="9"/>
        <v>2.8000000000000012</v>
      </c>
      <c r="F44" s="2">
        <f t="shared" si="10"/>
        <v>1.8608100626252191</v>
      </c>
      <c r="G44" s="2">
        <f t="shared" si="11"/>
        <v>2.1504159431780172</v>
      </c>
      <c r="H44" s="2">
        <f t="shared" si="12"/>
        <v>4.1110264920479755</v>
      </c>
      <c r="I44" s="2">
        <f t="shared" si="3"/>
        <v>31289.53902213111</v>
      </c>
      <c r="J44" s="2">
        <f t="shared" si="13"/>
        <v>2.2516774851992971</v>
      </c>
      <c r="K44" s="2">
        <f t="shared" si="14"/>
        <v>2.2474915801152333</v>
      </c>
      <c r="L44" s="2">
        <f t="shared" si="15"/>
        <v>2.2492546395483619</v>
      </c>
      <c r="M44" s="2">
        <f t="shared" si="16"/>
        <v>2.2483723616318332</v>
      </c>
    </row>
    <row r="45" spans="4:13" hidden="1" x14ac:dyDescent="0.25">
      <c r="D45" s="1">
        <f t="shared" si="1"/>
        <v>29</v>
      </c>
      <c r="E45" s="2">
        <f t="shared" si="9"/>
        <v>2.9000000000000012</v>
      </c>
      <c r="F45" s="2">
        <f t="shared" si="10"/>
        <v>1.9550232200564084</v>
      </c>
      <c r="G45" s="2">
        <f t="shared" si="11"/>
        <v>2.2153743488602156</v>
      </c>
      <c r="H45" s="2">
        <f t="shared" si="12"/>
        <v>0.13060772905740048</v>
      </c>
      <c r="I45" s="2">
        <f t="shared" si="3"/>
        <v>74498.902433645548</v>
      </c>
      <c r="J45" s="2">
        <f t="shared" si="13"/>
        <v>2.3086605818469832</v>
      </c>
      <c r="K45" s="2">
        <f t="shared" si="14"/>
        <v>2.3049798800042862</v>
      </c>
      <c r="L45" s="2">
        <f t="shared" si="15"/>
        <v>2.3065754487912677</v>
      </c>
      <c r="M45" s="2">
        <f t="shared" si="16"/>
        <v>2.305776987276809</v>
      </c>
    </row>
    <row r="46" spans="4:13" hidden="1" x14ac:dyDescent="0.25">
      <c r="D46" s="1">
        <f t="shared" si="1"/>
        <v>30</v>
      </c>
      <c r="E46" s="2">
        <f t="shared" si="9"/>
        <v>3.0000000000000013</v>
      </c>
      <c r="F46" s="2">
        <f t="shared" si="10"/>
        <v>2.0497870683678654</v>
      </c>
      <c r="G46" s="2">
        <f t="shared" si="11"/>
        <v>2.2838369139741941</v>
      </c>
      <c r="H46" s="2">
        <f t="shared" si="12"/>
        <v>4.6649049462364953</v>
      </c>
      <c r="I46" s="2">
        <f t="shared" si="3"/>
        <v>186247.25608411402</v>
      </c>
      <c r="J46" s="2">
        <f t="shared" si="13"/>
        <v>2.3697405264329849</v>
      </c>
      <c r="K46" s="2">
        <f t="shared" si="14"/>
        <v>2.3665067914038791</v>
      </c>
      <c r="L46" s="2">
        <f t="shared" si="15"/>
        <v>2.3679507811560976</v>
      </c>
      <c r="M46" s="2">
        <f t="shared" si="16"/>
        <v>2.3672281734855121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6"/>
  <sheetViews>
    <sheetView tabSelected="1" zoomScaleNormal="100" workbookViewId="0">
      <selection activeCell="W10" sqref="W10"/>
    </sheetView>
  </sheetViews>
  <sheetFormatPr baseColWidth="10" defaultColWidth="9.140625" defaultRowHeight="15" x14ac:dyDescent="0.25"/>
  <cols>
    <col min="1" max="1" width="22.42578125" customWidth="1"/>
    <col min="2" max="2" width="4.85546875" style="1" customWidth="1"/>
    <col min="3" max="3" width="7.85546875" style="1" customWidth="1"/>
    <col min="4" max="4" width="7.7109375" style="1" customWidth="1"/>
    <col min="5" max="8" width="11" style="2" customWidth="1"/>
    <col min="9" max="10" width="9.140625" style="2"/>
    <col min="11" max="13" width="13" style="2" customWidth="1"/>
  </cols>
  <sheetData>
    <row r="6" spans="1:13" x14ac:dyDescent="0.25">
      <c r="A6" t="s">
        <v>4</v>
      </c>
      <c r="B6" s="1" t="s">
        <v>0</v>
      </c>
      <c r="C6" s="1">
        <v>-1</v>
      </c>
    </row>
    <row r="7" spans="1:13" x14ac:dyDescent="0.25">
      <c r="A7" t="s">
        <v>5</v>
      </c>
      <c r="B7" s="1" t="s">
        <v>1</v>
      </c>
      <c r="C7" s="1">
        <v>2</v>
      </c>
    </row>
    <row r="8" spans="1:13" x14ac:dyDescent="0.25">
      <c r="A8" t="s">
        <v>8</v>
      </c>
      <c r="B8" s="1" t="s">
        <v>2</v>
      </c>
      <c r="C8" s="1">
        <v>30</v>
      </c>
    </row>
    <row r="9" spans="1:13" x14ac:dyDescent="0.25">
      <c r="A9" t="s">
        <v>7</v>
      </c>
      <c r="B9" s="1" t="s">
        <v>9</v>
      </c>
      <c r="C9" s="1">
        <f>C8+1</f>
        <v>31</v>
      </c>
    </row>
    <row r="10" spans="1:13" x14ac:dyDescent="0.25">
      <c r="A10" t="s">
        <v>6</v>
      </c>
      <c r="B10" s="1" t="s">
        <v>3</v>
      </c>
      <c r="C10" s="1">
        <f>(C7-C6)/C8</f>
        <v>0.1</v>
      </c>
    </row>
    <row r="12" spans="1:13" x14ac:dyDescent="0.25">
      <c r="A12" t="s">
        <v>32</v>
      </c>
    </row>
    <row r="13" spans="1:13" x14ac:dyDescent="0.25">
      <c r="A13" t="s">
        <v>33</v>
      </c>
    </row>
    <row r="14" spans="1:13" x14ac:dyDescent="0.25">
      <c r="A14" t="s">
        <v>12</v>
      </c>
      <c r="B14" s="1" t="s">
        <v>13</v>
      </c>
      <c r="C14" s="1">
        <f>EXP(1)-2</f>
        <v>0.71828182845904509</v>
      </c>
      <c r="G14" s="2" t="s">
        <v>20</v>
      </c>
      <c r="H14" s="2" t="s">
        <v>23</v>
      </c>
      <c r="I14" s="2" t="s">
        <v>24</v>
      </c>
      <c r="J14" s="2" t="s">
        <v>26</v>
      </c>
      <c r="K14" s="2" t="s">
        <v>36</v>
      </c>
      <c r="L14" s="2" t="s">
        <v>37</v>
      </c>
      <c r="M14" s="2" t="s">
        <v>38</v>
      </c>
    </row>
    <row r="15" spans="1:13" x14ac:dyDescent="0.25">
      <c r="D15" s="1" t="s">
        <v>14</v>
      </c>
      <c r="E15" s="2" t="s">
        <v>11</v>
      </c>
      <c r="F15" s="2" t="s">
        <v>15</v>
      </c>
      <c r="G15" s="2" t="s">
        <v>21</v>
      </c>
      <c r="H15" s="2" t="s">
        <v>22</v>
      </c>
      <c r="I15" s="2" t="s">
        <v>25</v>
      </c>
      <c r="J15" s="2" t="s">
        <v>27</v>
      </c>
      <c r="K15" s="2" t="s">
        <v>29</v>
      </c>
      <c r="L15" s="2" t="s">
        <v>34</v>
      </c>
      <c r="M15" s="2" t="s">
        <v>35</v>
      </c>
    </row>
    <row r="16" spans="1:13" x14ac:dyDescent="0.25">
      <c r="D16" s="1">
        <v>0</v>
      </c>
      <c r="E16" s="2">
        <f>C6</f>
        <v>-1</v>
      </c>
      <c r="F16" s="2">
        <f>EXP(-E16)+E16-1</f>
        <v>0.71828182845904509</v>
      </c>
      <c r="G16" s="2">
        <f>C14</f>
        <v>0.71828182845904509</v>
      </c>
      <c r="H16" s="2">
        <f>C14</f>
        <v>0.71828182845904509</v>
      </c>
      <c r="I16" s="2">
        <f>C14</f>
        <v>0.71828182845904509</v>
      </c>
      <c r="J16" s="2">
        <f>C14</f>
        <v>0.71828182845904509</v>
      </c>
      <c r="K16" s="2">
        <f>C14</f>
        <v>0.71828182845904509</v>
      </c>
      <c r="L16" s="2">
        <f>C14</f>
        <v>0.71828182845904509</v>
      </c>
      <c r="M16" s="2">
        <f>C14</f>
        <v>0.71828182845904509</v>
      </c>
    </row>
    <row r="17" spans="4:13" x14ac:dyDescent="0.25">
      <c r="D17" s="1">
        <f>D16+1</f>
        <v>1</v>
      </c>
      <c r="E17" s="2">
        <f>E16+C$10</f>
        <v>-0.9</v>
      </c>
      <c r="F17" s="2">
        <f t="shared" ref="F17:F26" si="0">EXP(-E17)+E17-1</f>
        <v>0.55960311115694994</v>
      </c>
      <c r="G17" s="2">
        <f t="shared" ref="G17:G26" si="1">G16+C$10*(-G16+E16)</f>
        <v>0.54645364561314058</v>
      </c>
      <c r="H17" s="2">
        <f>G17</f>
        <v>0.54645364561314058</v>
      </c>
      <c r="I17" s="2">
        <f>(I16+C$10*E17)/(1+C$10)</f>
        <v>0.5711652985991319</v>
      </c>
      <c r="J17" s="2">
        <f>(J16+C$10/2*(-J16+E16+E17))/(1+C$10/2)</f>
        <v>0.55939784479627885</v>
      </c>
      <c r="K17" s="2">
        <f>K16+C$10*(E16+C$10/2-K16-C$10/2*(-K16+E16))</f>
        <v>0.56004505475543587</v>
      </c>
      <c r="L17" s="2">
        <f t="shared" ref="L17:L26" si="2">L16+C$10/2*(-L16+E16-(L16+C$10*(-L16+E16))+E16+C$10)</f>
        <v>0.56004505475543576</v>
      </c>
      <c r="M17" s="2">
        <f>M16+C$10/3*(-M16+E16+2*(-(M16+3*C$10/4*(-M16+E16))+E16+3*C$10/4))</f>
        <v>0.56004505475543587</v>
      </c>
    </row>
    <row r="18" spans="4:13" x14ac:dyDescent="0.25">
      <c r="D18" s="1">
        <f t="shared" ref="D18:D46" si="3">D17+1</f>
        <v>2</v>
      </c>
      <c r="E18" s="2">
        <f>E17+C$10</f>
        <v>-0.8</v>
      </c>
      <c r="F18" s="2">
        <f t="shared" si="0"/>
        <v>0.42554092849246783</v>
      </c>
      <c r="G18" s="2">
        <f t="shared" si="1"/>
        <v>0.40180828105182653</v>
      </c>
      <c r="H18" s="2">
        <f t="shared" ref="H18:H26" si="4">H16+2*C$10*(-H17+E17)</f>
        <v>0.42899109933641694</v>
      </c>
      <c r="I18" s="2">
        <f t="shared" ref="I18:I26" si="5">(I17+C$10*E18)/(1+C$10)</f>
        <v>0.44651390781739259</v>
      </c>
      <c r="J18" s="2">
        <f t="shared" ref="J18:J26" si="6">(J17+C$10/2*(-J17+E17+E18))/(1+C$10/2)</f>
        <v>0.42516947862520466</v>
      </c>
      <c r="K18" s="2">
        <f t="shared" ref="K18:K26" si="7">K17+C$10*(E17+C$10/2-K17-C$10/2*(-K17+E17))</f>
        <v>0.42634077455366948</v>
      </c>
      <c r="L18" s="2">
        <f t="shared" si="2"/>
        <v>0.42634077455366937</v>
      </c>
      <c r="M18" s="2">
        <f t="shared" ref="M18:M26" si="8">M17+C$10/3*(-M17+E17+2*(-(M17+3*C$10/4*(-M17+E17))+E17+3*C$10/4))</f>
        <v>0.42634077455366948</v>
      </c>
    </row>
    <row r="19" spans="4:13" x14ac:dyDescent="0.25">
      <c r="D19" s="1">
        <f t="shared" si="3"/>
        <v>3</v>
      </c>
      <c r="E19" s="2">
        <f>E18+C$10</f>
        <v>-0.70000000000000007</v>
      </c>
      <c r="F19" s="2">
        <f t="shared" si="0"/>
        <v>0.31375270747047646</v>
      </c>
      <c r="G19" s="2">
        <f t="shared" si="1"/>
        <v>0.28162745294664387</v>
      </c>
      <c r="H19" s="2">
        <f t="shared" si="4"/>
        <v>0.30065542574585713</v>
      </c>
      <c r="I19" s="2">
        <f t="shared" si="5"/>
        <v>0.34228537074308413</v>
      </c>
      <c r="J19" s="2">
        <f t="shared" si="6"/>
        <v>0.31324857589899469</v>
      </c>
      <c r="K19" s="2">
        <f t="shared" si="7"/>
        <v>0.31483840097107091</v>
      </c>
      <c r="L19" s="2">
        <f t="shared" si="2"/>
        <v>0.31483840097107074</v>
      </c>
      <c r="M19" s="2">
        <f t="shared" si="8"/>
        <v>0.31483840097107085</v>
      </c>
    </row>
    <row r="20" spans="4:13" x14ac:dyDescent="0.25">
      <c r="D20" s="1">
        <f t="shared" si="3"/>
        <v>4</v>
      </c>
      <c r="E20" s="2">
        <f>E19+C$10</f>
        <v>-0.60000000000000009</v>
      </c>
      <c r="F20" s="2">
        <f t="shared" si="0"/>
        <v>0.22211880039050902</v>
      </c>
      <c r="G20" s="2">
        <f t="shared" si="1"/>
        <v>0.18346470765197948</v>
      </c>
      <c r="H20" s="2">
        <f t="shared" si="4"/>
        <v>0.22886001418724547</v>
      </c>
      <c r="I20" s="2">
        <f t="shared" si="5"/>
        <v>0.25662306431189463</v>
      </c>
      <c r="J20" s="2">
        <f t="shared" si="6"/>
        <v>0.22151061628956661</v>
      </c>
      <c r="K20" s="2">
        <f t="shared" si="7"/>
        <v>0.22342875287881916</v>
      </c>
      <c r="L20" s="2">
        <f t="shared" si="2"/>
        <v>0.22342875287881903</v>
      </c>
      <c r="M20" s="2">
        <f t="shared" si="8"/>
        <v>0.22342875287881914</v>
      </c>
    </row>
    <row r="21" spans="4:13" x14ac:dyDescent="0.25">
      <c r="D21" s="1">
        <f t="shared" si="3"/>
        <v>5</v>
      </c>
      <c r="E21" s="2">
        <f>E20+C$10</f>
        <v>-0.50000000000000011</v>
      </c>
      <c r="F21" s="2">
        <f t="shared" si="0"/>
        <v>0.14872127070012819</v>
      </c>
      <c r="G21" s="2">
        <f t="shared" si="1"/>
        <v>0.10511823688678151</v>
      </c>
      <c r="H21" s="2">
        <f t="shared" si="4"/>
        <v>0.13488342290840802</v>
      </c>
      <c r="I21" s="2">
        <f t="shared" si="5"/>
        <v>0.18783914937444965</v>
      </c>
      <c r="J21" s="2">
        <f t="shared" si="6"/>
        <v>0.1480334147381793</v>
      </c>
      <c r="K21" s="2">
        <f t="shared" si="7"/>
        <v>0.15020302135533134</v>
      </c>
      <c r="L21" s="2">
        <f t="shared" si="2"/>
        <v>0.1502030213553312</v>
      </c>
      <c r="M21" s="2">
        <f t="shared" si="8"/>
        <v>0.15020302135533131</v>
      </c>
    </row>
    <row r="22" spans="4:13" x14ac:dyDescent="0.25">
      <c r="D22" s="1">
        <f t="shared" si="3"/>
        <v>6</v>
      </c>
      <c r="E22" s="2">
        <f t="shared" ref="E22:E36" si="9">E21+C$10</f>
        <v>-0.40000000000000013</v>
      </c>
      <c r="F22" s="2">
        <f t="shared" si="0"/>
        <v>9.1824697641270436E-2</v>
      </c>
      <c r="G22" s="2">
        <f t="shared" si="1"/>
        <v>4.4606413198103351E-2</v>
      </c>
      <c r="H22" s="2">
        <f t="shared" si="4"/>
        <v>0.10188332960556384</v>
      </c>
      <c r="I22" s="2">
        <f t="shared" si="5"/>
        <v>0.13439922670404511</v>
      </c>
      <c r="J22" s="2">
        <f t="shared" si="6"/>
        <v>9.107785142978124E-2</v>
      </c>
      <c r="K22" s="2">
        <f t="shared" si="7"/>
        <v>9.3433734326574841E-2</v>
      </c>
      <c r="L22" s="2">
        <f t="shared" si="2"/>
        <v>9.343373432657473E-2</v>
      </c>
      <c r="M22" s="2">
        <f t="shared" si="8"/>
        <v>9.3433734326574827E-2</v>
      </c>
    </row>
    <row r="23" spans="4:13" x14ac:dyDescent="0.25">
      <c r="D23" s="1">
        <f t="shared" si="3"/>
        <v>7</v>
      </c>
      <c r="E23" s="2">
        <f t="shared" si="9"/>
        <v>-0.30000000000000016</v>
      </c>
      <c r="F23" s="2">
        <f t="shared" si="0"/>
        <v>4.9858807576003361E-2</v>
      </c>
      <c r="G23" s="2">
        <f t="shared" si="1"/>
        <v>1.457718782930037E-4</v>
      </c>
      <c r="H23" s="2">
        <f t="shared" si="4"/>
        <v>3.4506756987295203E-2</v>
      </c>
      <c r="I23" s="2">
        <f t="shared" si="5"/>
        <v>9.4908387912768261E-2</v>
      </c>
      <c r="J23" s="2">
        <f t="shared" si="6"/>
        <v>4.9070437007897288E-2</v>
      </c>
      <c r="K23" s="2">
        <f t="shared" si="7"/>
        <v>5.1557529565550216E-2</v>
      </c>
      <c r="L23" s="2">
        <f t="shared" si="2"/>
        <v>5.1557529565550111E-2</v>
      </c>
      <c r="M23" s="2">
        <f t="shared" si="8"/>
        <v>5.1557529565550209E-2</v>
      </c>
    </row>
    <row r="24" spans="4:13" x14ac:dyDescent="0.25">
      <c r="D24" s="1">
        <f t="shared" si="3"/>
        <v>8</v>
      </c>
      <c r="E24" s="2">
        <f t="shared" si="9"/>
        <v>-0.20000000000000015</v>
      </c>
      <c r="F24" s="2">
        <f t="shared" si="0"/>
        <v>2.1402758160169899E-2</v>
      </c>
      <c r="G24" s="2">
        <f t="shared" si="1"/>
        <v>-2.9868805309536315E-2</v>
      </c>
      <c r="H24" s="2">
        <f t="shared" si="4"/>
        <v>3.4981978208104766E-2</v>
      </c>
      <c r="I24" s="2">
        <f t="shared" si="5"/>
        <v>6.8098534466152938E-2</v>
      </c>
      <c r="J24" s="2">
        <f t="shared" si="6"/>
        <v>2.0587538245240386E-2</v>
      </c>
      <c r="K24" s="2">
        <f t="shared" si="7"/>
        <v>2.3159564256822928E-2</v>
      </c>
      <c r="L24" s="2">
        <f t="shared" si="2"/>
        <v>2.3159564256822834E-2</v>
      </c>
      <c r="M24" s="2">
        <f t="shared" si="8"/>
        <v>2.3159564256822925E-2</v>
      </c>
    </row>
    <row r="25" spans="4:13" x14ac:dyDescent="0.25">
      <c r="D25" s="1">
        <f t="shared" si="3"/>
        <v>9</v>
      </c>
      <c r="E25" s="2">
        <f t="shared" si="9"/>
        <v>-0.10000000000000014</v>
      </c>
      <c r="F25" s="2">
        <f t="shared" si="0"/>
        <v>5.1709180756476236E-3</v>
      </c>
      <c r="G25" s="2">
        <f t="shared" si="1"/>
        <v>-4.6881924778582704E-2</v>
      </c>
      <c r="H25" s="2">
        <f t="shared" si="4"/>
        <v>-1.2489638654325778E-2</v>
      </c>
      <c r="I25" s="2">
        <f t="shared" si="5"/>
        <v>5.2816849514684468E-2</v>
      </c>
      <c r="J25" s="2">
        <f t="shared" si="6"/>
        <v>4.3411060314079535E-3</v>
      </c>
      <c r="K25" s="2">
        <f t="shared" si="7"/>
        <v>6.9594056524247376E-3</v>
      </c>
      <c r="L25" s="2">
        <f t="shared" si="2"/>
        <v>6.9594056524246474E-3</v>
      </c>
      <c r="M25" s="2">
        <f t="shared" si="8"/>
        <v>6.9594056524247341E-3</v>
      </c>
    </row>
    <row r="26" spans="4:13" x14ac:dyDescent="0.25">
      <c r="D26" s="1">
        <f t="shared" si="3"/>
        <v>10</v>
      </c>
      <c r="E26" s="2">
        <f t="shared" si="9"/>
        <v>-1.3877787807814457E-16</v>
      </c>
      <c r="F26" s="2">
        <f t="shared" si="0"/>
        <v>0</v>
      </c>
      <c r="G26" s="2">
        <f t="shared" si="1"/>
        <v>-5.2193732300724452E-2</v>
      </c>
      <c r="H26" s="2">
        <f t="shared" si="4"/>
        <v>1.7479905938969895E-2</v>
      </c>
      <c r="I26" s="2">
        <f t="shared" si="5"/>
        <v>4.8015317740622225E-2</v>
      </c>
      <c r="J26" s="2">
        <f t="shared" si="6"/>
        <v>-8.3423740015472309E-4</v>
      </c>
      <c r="K26" s="2">
        <f t="shared" si="7"/>
        <v>1.7982621154443738E-3</v>
      </c>
      <c r="L26" s="2">
        <f t="shared" si="2"/>
        <v>1.7982621154442923E-3</v>
      </c>
      <c r="M26" s="2">
        <f t="shared" si="8"/>
        <v>1.7982621154443721E-3</v>
      </c>
    </row>
    <row r="27" spans="4:13" x14ac:dyDescent="0.25">
      <c r="D27" s="1">
        <f t="shared" si="3"/>
        <v>11</v>
      </c>
      <c r="E27" s="2">
        <f t="shared" si="9"/>
        <v>9.9999999999999867E-2</v>
      </c>
      <c r="F27" s="2">
        <f t="shared" ref="F27" si="10">EXP(-E27)+E27-1</f>
        <v>4.8374180359596064E-3</v>
      </c>
      <c r="G27" s="2">
        <f t="shared" ref="G27:G36" si="11">G26+C$10*(-G26+E26)</f>
        <v>-4.6974359070652019E-2</v>
      </c>
      <c r="H27" s="2">
        <f t="shared" ref="H27:H36" si="12">H25+2*C$10*(-H26+E26)</f>
        <v>-1.5985619842119787E-2</v>
      </c>
      <c r="I27" s="2">
        <f t="shared" ref="I27:I36" si="13">(I26+C$10*E27)/(1+C$10)</f>
        <v>5.2741197946020189E-2</v>
      </c>
      <c r="J27" s="2">
        <f t="shared" ref="J27:J36" si="14">(J26+C$10/2*(-J26+E26+E27))/(1+C$10/2)</f>
        <v>4.0071185427171425E-3</v>
      </c>
      <c r="K27" s="2">
        <f t="shared" ref="K27:K36" si="15">K26+C$10*(E26+C$10/2-K26-C$10/2*(-K26+E26))</f>
        <v>6.6274272144771461E-3</v>
      </c>
      <c r="L27" s="2">
        <f t="shared" ref="L27:L36" si="16">L26+C$10/2*(-L26+E26-(L26+C$10*(-L26+E26))+E26+C$10)</f>
        <v>6.6274272144770715E-3</v>
      </c>
      <c r="M27" s="2">
        <f t="shared" ref="M27:M36" si="17">M26+C$10/3*(-M26+E26+2*(-(M26+3*C$10/4*(-M26+E26))+E26+3*C$10/4))</f>
        <v>6.6274272144771435E-3</v>
      </c>
    </row>
    <row r="28" spans="4:13" x14ac:dyDescent="0.25">
      <c r="D28" s="1">
        <f t="shared" si="3"/>
        <v>12</v>
      </c>
      <c r="E28" s="2">
        <f t="shared" si="9"/>
        <v>0.19999999999999987</v>
      </c>
      <c r="F28" s="2">
        <f t="shared" ref="F28" si="18">EXP(-E28)+E28-1</f>
        <v>1.8730753077981888E-2</v>
      </c>
      <c r="G28" s="2">
        <f t="shared" si="11"/>
        <v>-3.2276923163586831E-2</v>
      </c>
      <c r="H28" s="2">
        <f t="shared" si="12"/>
        <v>4.067702990739383E-2</v>
      </c>
      <c r="I28" s="2">
        <f t="shared" si="13"/>
        <v>6.6128361769109259E-2</v>
      </c>
      <c r="J28" s="2">
        <f t="shared" si="14"/>
        <v>1.791120249102978E-2</v>
      </c>
      <c r="K28" s="2">
        <f t="shared" si="15"/>
        <v>2.0497821629101805E-2</v>
      </c>
      <c r="L28" s="2">
        <f t="shared" si="16"/>
        <v>2.0497821629101735E-2</v>
      </c>
      <c r="M28" s="2">
        <f t="shared" si="17"/>
        <v>2.0497821629101801E-2</v>
      </c>
    </row>
    <row r="29" spans="4:13" x14ac:dyDescent="0.25">
      <c r="D29" s="1">
        <f t="shared" si="3"/>
        <v>13</v>
      </c>
      <c r="E29" s="2">
        <f t="shared" si="9"/>
        <v>0.29999999999999988</v>
      </c>
      <c r="F29" s="2">
        <f t="shared" ref="F29" si="19">EXP(-E29)+E29-1</f>
        <v>4.0818220681717809E-2</v>
      </c>
      <c r="G29" s="2">
        <f t="shared" si="11"/>
        <v>-9.049230847228161E-3</v>
      </c>
      <c r="H29" s="2">
        <f t="shared" si="12"/>
        <v>1.5878974176401422E-2</v>
      </c>
      <c r="I29" s="2">
        <f t="shared" si="13"/>
        <v>8.7389419790099301E-2</v>
      </c>
      <c r="J29" s="2">
        <f t="shared" si="14"/>
        <v>4.0014897491884069E-2</v>
      </c>
      <c r="K29" s="2">
        <f t="shared" si="15"/>
        <v>4.2550528574337124E-2</v>
      </c>
      <c r="L29" s="2">
        <f t="shared" si="16"/>
        <v>4.2550528574337061E-2</v>
      </c>
      <c r="M29" s="2">
        <f t="shared" si="17"/>
        <v>4.2550528574337124E-2</v>
      </c>
    </row>
    <row r="30" spans="4:13" x14ac:dyDescent="0.25">
      <c r="D30" s="1">
        <f t="shared" si="3"/>
        <v>14</v>
      </c>
      <c r="E30" s="2">
        <f t="shared" si="9"/>
        <v>0.39999999999999991</v>
      </c>
      <c r="F30" s="2">
        <f t="shared" ref="F30" si="20">EXP(-E30)+E30-1</f>
        <v>7.0320046035639239E-2</v>
      </c>
      <c r="G30" s="2">
        <f t="shared" si="11"/>
        <v>2.1855692237494641E-2</v>
      </c>
      <c r="H30" s="2">
        <f t="shared" si="12"/>
        <v>9.7501235072113529E-2</v>
      </c>
      <c r="I30" s="2">
        <f t="shared" si="13"/>
        <v>0.1158085634455448</v>
      </c>
      <c r="J30" s="2">
        <f t="shared" si="14"/>
        <v>6.9537288206942716E-2</v>
      </c>
      <c r="K30" s="2">
        <f t="shared" si="15"/>
        <v>7.2008228359775092E-2</v>
      </c>
      <c r="L30" s="2">
        <f t="shared" si="16"/>
        <v>7.2008228359775023E-2</v>
      </c>
      <c r="M30" s="2">
        <f t="shared" si="17"/>
        <v>7.2008228359775078E-2</v>
      </c>
    </row>
    <row r="31" spans="4:13" x14ac:dyDescent="0.25">
      <c r="D31" s="1">
        <f t="shared" si="3"/>
        <v>15</v>
      </c>
      <c r="E31" s="2">
        <f t="shared" si="9"/>
        <v>0.49999999999999989</v>
      </c>
      <c r="F31" s="2">
        <f t="shared" ref="F31" si="21">EXP(-E31)+E31-1</f>
        <v>0.10653065971263342</v>
      </c>
      <c r="G31" s="2">
        <f t="shared" si="11"/>
        <v>5.9670123013745177E-2</v>
      </c>
      <c r="H31" s="2">
        <f t="shared" si="12"/>
        <v>7.6378727161978702E-2</v>
      </c>
      <c r="I31" s="2">
        <f t="shared" si="13"/>
        <v>0.15073505767776799</v>
      </c>
      <c r="J31" s="2">
        <f t="shared" si="14"/>
        <v>0.10577183218723388</v>
      </c>
      <c r="K31" s="2">
        <f t="shared" si="15"/>
        <v>0.10816744666559644</v>
      </c>
      <c r="L31" s="2">
        <f t="shared" si="16"/>
        <v>0.10816744666559638</v>
      </c>
      <c r="M31" s="2">
        <f t="shared" si="17"/>
        <v>0.10816744666559644</v>
      </c>
    </row>
    <row r="32" spans="4:13" x14ac:dyDescent="0.25">
      <c r="D32" s="1">
        <f t="shared" si="3"/>
        <v>16</v>
      </c>
      <c r="E32" s="2">
        <f t="shared" si="9"/>
        <v>0.59999999999999987</v>
      </c>
      <c r="F32" s="2">
        <f t="shared" ref="F32" si="22">EXP(-E32)+E32-1</f>
        <v>0.14881163609402637</v>
      </c>
      <c r="G32" s="2">
        <f t="shared" si="11"/>
        <v>0.10370311071237065</v>
      </c>
      <c r="H32" s="2">
        <f t="shared" si="12"/>
        <v>0.18222548963971777</v>
      </c>
      <c r="I32" s="2">
        <f t="shared" si="13"/>
        <v>0.19157732516160725</v>
      </c>
      <c r="J32" s="2">
        <f t="shared" si="14"/>
        <v>0.14807927674083063</v>
      </c>
      <c r="K32" s="2">
        <f t="shared" si="15"/>
        <v>0.15039153923236478</v>
      </c>
      <c r="L32" s="2">
        <f t="shared" si="16"/>
        <v>0.1503915392323647</v>
      </c>
      <c r="M32" s="2">
        <f t="shared" si="17"/>
        <v>0.15039153923236476</v>
      </c>
    </row>
    <row r="33" spans="4:13" x14ac:dyDescent="0.25">
      <c r="D33" s="1">
        <f t="shared" si="3"/>
        <v>17</v>
      </c>
      <c r="E33" s="2">
        <f t="shared" si="9"/>
        <v>0.69999999999999984</v>
      </c>
      <c r="F33" s="2">
        <f t="shared" ref="F33" si="23">EXP(-E33)+E33-1</f>
        <v>0.19658530379140937</v>
      </c>
      <c r="G33" s="2">
        <f t="shared" si="11"/>
        <v>0.15333279964113358</v>
      </c>
      <c r="H33" s="2">
        <f t="shared" si="12"/>
        <v>0.15993362923403515</v>
      </c>
      <c r="I33" s="2">
        <f t="shared" si="13"/>
        <v>0.23779756832873386</v>
      </c>
      <c r="J33" s="2">
        <f t="shared" si="14"/>
        <v>0.19588125038456103</v>
      </c>
      <c r="K33" s="2">
        <f t="shared" si="15"/>
        <v>0.19810434300529012</v>
      </c>
      <c r="L33" s="2">
        <f t="shared" si="16"/>
        <v>0.19810434300529003</v>
      </c>
      <c r="M33" s="2">
        <f t="shared" si="17"/>
        <v>0.19810434300529009</v>
      </c>
    </row>
    <row r="34" spans="4:13" x14ac:dyDescent="0.25">
      <c r="D34" s="1">
        <f t="shared" si="3"/>
        <v>18</v>
      </c>
      <c r="E34" s="2">
        <f t="shared" si="9"/>
        <v>0.79999999999999982</v>
      </c>
      <c r="F34" s="2">
        <f t="shared" ref="F34" si="24">EXP(-E34)+E34-1</f>
        <v>0.24932896411722139</v>
      </c>
      <c r="G34" s="2">
        <f t="shared" si="11"/>
        <v>0.20799951967702021</v>
      </c>
      <c r="H34" s="2">
        <f t="shared" si="12"/>
        <v>0.29023876379291069</v>
      </c>
      <c r="I34" s="2">
        <f t="shared" si="13"/>
        <v>0.28890688029884892</v>
      </c>
      <c r="J34" s="2">
        <f t="shared" si="14"/>
        <v>0.24865446463365043</v>
      </c>
      <c r="K34" s="2">
        <f t="shared" si="15"/>
        <v>0.25078443041978754</v>
      </c>
      <c r="L34" s="2">
        <f t="shared" si="16"/>
        <v>0.25078443041978749</v>
      </c>
      <c r="M34" s="2">
        <f t="shared" si="17"/>
        <v>0.25078443041978749</v>
      </c>
    </row>
    <row r="35" spans="4:13" x14ac:dyDescent="0.25">
      <c r="D35" s="1">
        <f t="shared" si="3"/>
        <v>19</v>
      </c>
      <c r="E35" s="2">
        <f t="shared" si="9"/>
        <v>0.8999999999999998</v>
      </c>
      <c r="F35" s="2">
        <f t="shared" ref="F35" si="25">EXP(-E35)+E35-1</f>
        <v>0.30656965974059913</v>
      </c>
      <c r="G35" s="2">
        <f t="shared" si="11"/>
        <v>0.26719956770931819</v>
      </c>
      <c r="H35" s="2">
        <f t="shared" si="12"/>
        <v>0.26188587647545297</v>
      </c>
      <c r="I35" s="2">
        <f t="shared" si="13"/>
        <v>0.3444608002716808</v>
      </c>
      <c r="J35" s="2">
        <f t="shared" si="14"/>
        <v>0.3059254680018742</v>
      </c>
      <c r="K35" s="2">
        <f t="shared" si="15"/>
        <v>0.3079599095299077</v>
      </c>
      <c r="L35" s="2">
        <f t="shared" si="16"/>
        <v>0.30795990952990765</v>
      </c>
      <c r="M35" s="2">
        <f t="shared" si="17"/>
        <v>0.30795990952990765</v>
      </c>
    </row>
    <row r="36" spans="4:13" x14ac:dyDescent="0.25">
      <c r="D36" s="1">
        <f t="shared" si="3"/>
        <v>20</v>
      </c>
      <c r="E36" s="2">
        <f t="shared" si="9"/>
        <v>0.99999999999999978</v>
      </c>
      <c r="F36" s="2">
        <f t="shared" ref="F36" si="26">EXP(-E36)+E36-1</f>
        <v>0.36787944117144211</v>
      </c>
      <c r="G36" s="2">
        <f t="shared" si="11"/>
        <v>0.33047961093838635</v>
      </c>
      <c r="H36" s="2">
        <f t="shared" si="12"/>
        <v>0.41786158849782007</v>
      </c>
      <c r="I36" s="2">
        <f t="shared" si="13"/>
        <v>0.4040552729742552</v>
      </c>
      <c r="J36" s="2">
        <f t="shared" si="14"/>
        <v>0.3672658996207433</v>
      </c>
      <c r="K36" s="2">
        <f t="shared" si="15"/>
        <v>0.36920371812456648</v>
      </c>
      <c r="L36" s="2">
        <f t="shared" si="16"/>
        <v>0.36920371812456643</v>
      </c>
      <c r="M36" s="2">
        <f t="shared" si="17"/>
        <v>0.36920371812456643</v>
      </c>
    </row>
    <row r="37" spans="4:13" x14ac:dyDescent="0.25">
      <c r="D37" s="1">
        <f t="shared" si="3"/>
        <v>21</v>
      </c>
      <c r="E37" s="2">
        <f t="shared" ref="E37:E46" si="27">E36+C$10</f>
        <v>1.0999999999999999</v>
      </c>
      <c r="F37" s="2">
        <f t="shared" ref="F37" si="28">EXP(-E37)+E37-1</f>
        <v>0.43287108369807958</v>
      </c>
      <c r="G37" s="2">
        <f t="shared" ref="G37:G46" si="29">G36+C$10*(-G36+E36)</f>
        <v>0.39743164984454771</v>
      </c>
      <c r="H37" s="2">
        <f t="shared" ref="H37:H46" si="30">H35+2*C$10*(-H36+E36)</f>
        <v>0.3783135587758889</v>
      </c>
      <c r="I37" s="2">
        <f t="shared" ref="I37:I46" si="31">(I36+C$10*E37)/(1+C$10)</f>
        <v>0.46732297543114099</v>
      </c>
      <c r="J37" s="2">
        <f t="shared" ref="J37:J46" si="32">(J36+C$10/2*(-J36+E36+E37))/(1+C$10/2)</f>
        <v>0.43228819489495818</v>
      </c>
      <c r="K37" s="2">
        <f t="shared" ref="K37:K46" si="33">K36+C$10*(E36+C$10/2-K36-C$10/2*(-K36+E36))</f>
        <v>0.43412936490273268</v>
      </c>
      <c r="L37" s="2">
        <f t="shared" ref="L37:L46" si="34">L36+C$10/2*(-L36+E36-(L36+C$10*(-L36+E36))+E36+C$10)</f>
        <v>0.43412936490273257</v>
      </c>
      <c r="M37" s="2">
        <f t="shared" ref="M37:M46" si="35">M36+C$10/3*(-M36+E36+2*(-(M36+3*C$10/4*(-M36+E36))+E36+3*C$10/4))</f>
        <v>0.43412936490273257</v>
      </c>
    </row>
    <row r="38" spans="4:13" x14ac:dyDescent="0.25">
      <c r="D38" s="1">
        <f t="shared" si="3"/>
        <v>22</v>
      </c>
      <c r="E38" s="2">
        <f t="shared" si="27"/>
        <v>1.2</v>
      </c>
      <c r="F38" s="2">
        <f t="shared" ref="F38" si="36">EXP(-E38)+E38-1</f>
        <v>0.50119421191220215</v>
      </c>
      <c r="G38" s="2">
        <f t="shared" si="29"/>
        <v>0.46768848486009296</v>
      </c>
      <c r="H38" s="2">
        <f t="shared" si="30"/>
        <v>0.56219887674264224</v>
      </c>
      <c r="I38" s="2">
        <f t="shared" si="31"/>
        <v>0.53392997766467354</v>
      </c>
      <c r="J38" s="2">
        <f t="shared" si="32"/>
        <v>0.50064170014305731</v>
      </c>
      <c r="K38" s="2">
        <f t="shared" si="33"/>
        <v>0.50238707523697301</v>
      </c>
      <c r="L38" s="2">
        <f t="shared" si="34"/>
        <v>0.50238707523697301</v>
      </c>
      <c r="M38" s="2">
        <f t="shared" si="35"/>
        <v>0.50238707523697301</v>
      </c>
    </row>
    <row r="39" spans="4:13" x14ac:dyDescent="0.25">
      <c r="D39" s="1">
        <f t="shared" si="3"/>
        <v>23</v>
      </c>
      <c r="E39" s="2">
        <f t="shared" si="27"/>
        <v>1.3</v>
      </c>
      <c r="F39" s="2">
        <f t="shared" ref="F39" si="37">EXP(-E39)+E39-1</f>
        <v>0.57253179303401258</v>
      </c>
      <c r="G39" s="2">
        <f t="shared" si="29"/>
        <v>0.54091963637408369</v>
      </c>
      <c r="H39" s="2">
        <f t="shared" si="30"/>
        <v>0.50587378342736045</v>
      </c>
      <c r="I39" s="2">
        <f t="shared" si="31"/>
        <v>0.60357270696788501</v>
      </c>
      <c r="J39" s="2">
        <f t="shared" si="32"/>
        <v>0.57200915727228996</v>
      </c>
      <c r="K39" s="2">
        <f t="shared" si="33"/>
        <v>0.57366030308946059</v>
      </c>
      <c r="L39" s="2">
        <f t="shared" si="34"/>
        <v>0.57366030308946059</v>
      </c>
      <c r="M39" s="2">
        <f t="shared" si="35"/>
        <v>0.57366030308946059</v>
      </c>
    </row>
    <row r="40" spans="4:13" x14ac:dyDescent="0.25">
      <c r="D40" s="1">
        <f t="shared" si="3"/>
        <v>24</v>
      </c>
      <c r="E40" s="2">
        <f t="shared" si="27"/>
        <v>1.4000000000000001</v>
      </c>
      <c r="F40" s="2">
        <f t="shared" ref="F40" si="38">EXP(-E40)+E40-1</f>
        <v>0.64659696394160648</v>
      </c>
      <c r="G40" s="2">
        <f t="shared" si="29"/>
        <v>0.61682767273667527</v>
      </c>
      <c r="H40" s="2">
        <f t="shared" si="30"/>
        <v>0.7210241200571702</v>
      </c>
      <c r="I40" s="2">
        <f t="shared" si="31"/>
        <v>0.6759751881526227</v>
      </c>
      <c r="J40" s="2">
        <f t="shared" si="32"/>
        <v>0.64610352324635767</v>
      </c>
      <c r="K40" s="2">
        <f t="shared" si="33"/>
        <v>0.64766257429596186</v>
      </c>
      <c r="L40" s="2">
        <f t="shared" si="34"/>
        <v>0.64766257429596186</v>
      </c>
      <c r="M40" s="2">
        <f t="shared" si="35"/>
        <v>0.64766257429596186</v>
      </c>
    </row>
    <row r="41" spans="4:13" x14ac:dyDescent="0.25">
      <c r="D41" s="1">
        <f t="shared" si="3"/>
        <v>25</v>
      </c>
      <c r="E41" s="2">
        <f t="shared" si="27"/>
        <v>1.5000000000000002</v>
      </c>
      <c r="F41" s="2">
        <f t="shared" ref="F41" si="39">EXP(-E41)+E41-1</f>
        <v>0.7231301601484299</v>
      </c>
      <c r="G41" s="2">
        <f t="shared" si="29"/>
        <v>0.69514490546300778</v>
      </c>
      <c r="H41" s="2">
        <f t="shared" si="30"/>
        <v>0.64166895941592639</v>
      </c>
      <c r="I41" s="2">
        <f t="shared" si="31"/>
        <v>0.75088653468420241</v>
      </c>
      <c r="J41" s="2">
        <f t="shared" si="32"/>
        <v>0.72266509246099031</v>
      </c>
      <c r="K41" s="2">
        <f t="shared" si="33"/>
        <v>0.72413462973784548</v>
      </c>
      <c r="L41" s="2">
        <f t="shared" si="34"/>
        <v>0.72413462973784548</v>
      </c>
      <c r="M41" s="2">
        <f t="shared" si="35"/>
        <v>0.72413462973784548</v>
      </c>
    </row>
    <row r="42" spans="4:13" x14ac:dyDescent="0.25">
      <c r="D42" s="1">
        <f t="shared" si="3"/>
        <v>26</v>
      </c>
      <c r="E42" s="2">
        <f t="shared" si="27"/>
        <v>1.6000000000000003</v>
      </c>
      <c r="F42" s="2">
        <f t="shared" ref="F42" si="40">EXP(-E42)+E42-1</f>
        <v>0.80189651799465578</v>
      </c>
      <c r="G42" s="2">
        <f t="shared" si="29"/>
        <v>0.77563041491670703</v>
      </c>
      <c r="H42" s="2">
        <f t="shared" si="30"/>
        <v>0.89269032817398497</v>
      </c>
      <c r="I42" s="2">
        <f t="shared" si="31"/>
        <v>0.82807866789472939</v>
      </c>
      <c r="J42" s="2">
        <f t="shared" si="32"/>
        <v>0.80145889317899122</v>
      </c>
      <c r="K42" s="2">
        <f t="shared" si="33"/>
        <v>0.80284183991275015</v>
      </c>
      <c r="L42" s="2">
        <f t="shared" si="34"/>
        <v>0.80284183991275015</v>
      </c>
      <c r="M42" s="2">
        <f t="shared" si="35"/>
        <v>0.80284183991275015</v>
      </c>
    </row>
    <row r="43" spans="4:13" x14ac:dyDescent="0.25">
      <c r="D43" s="1">
        <f t="shared" si="3"/>
        <v>27</v>
      </c>
      <c r="E43" s="2">
        <f t="shared" si="27"/>
        <v>1.7000000000000004</v>
      </c>
      <c r="F43" s="2">
        <f t="shared" ref="F43" si="41">EXP(-E43)+E43-1</f>
        <v>0.88268352405273509</v>
      </c>
      <c r="G43" s="2">
        <f t="shared" si="29"/>
        <v>0.85806737342503636</v>
      </c>
      <c r="H43" s="2">
        <f t="shared" si="30"/>
        <v>0.78313089378112943</v>
      </c>
      <c r="I43" s="2">
        <f t="shared" si="31"/>
        <v>0.90734424354066301</v>
      </c>
      <c r="J43" s="2">
        <f t="shared" si="32"/>
        <v>0.88227233192384913</v>
      </c>
      <c r="K43" s="2">
        <f t="shared" si="33"/>
        <v>0.88357186512103891</v>
      </c>
      <c r="L43" s="2">
        <f t="shared" si="34"/>
        <v>0.88357186512103891</v>
      </c>
      <c r="M43" s="2">
        <f t="shared" si="35"/>
        <v>0.88357186512103891</v>
      </c>
    </row>
    <row r="44" spans="4:13" x14ac:dyDescent="0.25">
      <c r="D44" s="1">
        <f t="shared" si="3"/>
        <v>28</v>
      </c>
      <c r="E44" s="2">
        <f t="shared" si="27"/>
        <v>1.8000000000000005</v>
      </c>
      <c r="F44" s="2">
        <f t="shared" ref="F44" si="42">EXP(-E44)+E44-1</f>
        <v>0.96529888822158694</v>
      </c>
      <c r="G44" s="2">
        <f t="shared" si="29"/>
        <v>0.94226063608253274</v>
      </c>
      <c r="H44" s="2">
        <f t="shared" si="30"/>
        <v>1.0760641494177592</v>
      </c>
      <c r="I44" s="2">
        <f t="shared" si="31"/>
        <v>0.98849476685514814</v>
      </c>
      <c r="J44" s="2">
        <f t="shared" si="32"/>
        <v>0.96491306221681583</v>
      </c>
      <c r="K44" s="2">
        <f t="shared" si="33"/>
        <v>0.96613253793454024</v>
      </c>
      <c r="L44" s="2">
        <f t="shared" si="34"/>
        <v>0.96613253793454024</v>
      </c>
      <c r="M44" s="2">
        <f t="shared" si="35"/>
        <v>0.96613253793454024</v>
      </c>
    </row>
    <row r="45" spans="4:13" x14ac:dyDescent="0.25">
      <c r="D45" s="1">
        <f t="shared" si="3"/>
        <v>29</v>
      </c>
      <c r="E45" s="2">
        <f t="shared" si="27"/>
        <v>1.9000000000000006</v>
      </c>
      <c r="F45" s="2">
        <f t="shared" ref="F45" si="43">EXP(-E45)+E45-1</f>
        <v>1.0495686192226357</v>
      </c>
      <c r="G45" s="2">
        <f t="shared" si="29"/>
        <v>1.0280345724742794</v>
      </c>
      <c r="H45" s="2">
        <f t="shared" si="30"/>
        <v>0.92791806389757769</v>
      </c>
      <c r="I45" s="2">
        <f t="shared" si="31"/>
        <v>1.0713588789592257</v>
      </c>
      <c r="J45" s="2">
        <f t="shared" si="32"/>
        <v>1.0492070562914049</v>
      </c>
      <c r="K45" s="2">
        <f t="shared" si="33"/>
        <v>1.0503499468307589</v>
      </c>
      <c r="L45" s="2">
        <f t="shared" si="34"/>
        <v>1.0503499468307589</v>
      </c>
      <c r="M45" s="2">
        <f t="shared" si="35"/>
        <v>1.0503499468307589</v>
      </c>
    </row>
    <row r="46" spans="4:13" x14ac:dyDescent="0.25">
      <c r="D46" s="1">
        <f t="shared" si="3"/>
        <v>30</v>
      </c>
      <c r="E46" s="2">
        <f t="shared" si="27"/>
        <v>2.0000000000000004</v>
      </c>
      <c r="F46" s="2">
        <f t="shared" ref="F46" si="44">EXP(-E46)+E46-1</f>
        <v>1.1353352832366133</v>
      </c>
      <c r="G46" s="2">
        <f t="shared" si="29"/>
        <v>1.1152311152268515</v>
      </c>
      <c r="H46" s="2">
        <f t="shared" si="30"/>
        <v>1.2704805366382437</v>
      </c>
      <c r="I46" s="2">
        <f t="shared" si="31"/>
        <v>1.1557807990538413</v>
      </c>
      <c r="J46" s="2">
        <f t="shared" si="32"/>
        <v>1.1349968604541283</v>
      </c>
      <c r="K46" s="2">
        <f t="shared" si="33"/>
        <v>1.1360667018818369</v>
      </c>
      <c r="L46" s="2">
        <f t="shared" si="34"/>
        <v>1.1360667018818369</v>
      </c>
      <c r="M46" s="2">
        <f t="shared" si="35"/>
        <v>1.1360667018818369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x^2</vt:lpstr>
      <vt:lpstr>sin(x)</vt:lpstr>
      <vt:lpstr>RUNGE</vt:lpstr>
      <vt:lpstr>EXP(x^2)</vt:lpstr>
      <vt:lpstr>x-1+E^(-x)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2020-04-16T08:56:30Z</dcterms:modified>
</cp:coreProperties>
</file>